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491" windowWidth="7650" windowHeight="9000" tabRatio="599" activeTab="2"/>
  </bookViews>
  <sheets>
    <sheet name="BCDKT (ct me)" sheetId="1" r:id="rId1"/>
    <sheet name="KQKD(CTme)" sheetId="2" r:id="rId2"/>
    <sheet name="BCLCGT" sheetId="3" r:id="rId3"/>
    <sheet name="TMBC" sheetId="4" r:id="rId4"/>
    <sheet name="BANGTMBCTC" sheetId="5" r:id="rId5"/>
    <sheet name="TGTSCD" sheetId="6" r:id="rId6"/>
    <sheet name="DTTCDH" sheetId="7" r:id="rId7"/>
    <sheet name="TGVCSH" sheetId="8" r:id="rId8"/>
    <sheet name="thue" sheetId="9" r:id="rId9"/>
    <sheet name="BC bo phan moi" sheetId="10" r:id="rId10"/>
  </sheets>
  <externalReferences>
    <externalReference r:id="rId13"/>
  </externalReferences>
  <definedNames>
    <definedName name="AS2DocOpenMode" hidden="1">"AS2DocumentEdit"</definedName>
    <definedName name="MaKQKD">'[1]Danh mục bút toán điều chỉnh'!$G$8:$G$365</definedName>
    <definedName name="PSCo">'[1]Danh mục bút toán điều chỉnh'!$I$8:$I$365</definedName>
    <definedName name="PSNo">'[1]Danh mục bút toán điều chỉnh'!$H$8:$H$365</definedName>
  </definedNames>
  <calcPr fullCalcOnLoad="1"/>
</workbook>
</file>

<file path=xl/sharedStrings.xml><?xml version="1.0" encoding="utf-8"?>
<sst xmlns="http://schemas.openxmlformats.org/spreadsheetml/2006/main" count="2004" uniqueCount="840">
  <si>
    <t xml:space="preserve">   1 - H×nh thøc së h÷u vèn : DN cæ phÇn.</t>
  </si>
  <si>
    <t xml:space="preserve">   2 -  LÜnh vùc kinh doanh :  VËn t¶i thuû, kinh doanh x¨ng dÇu, kinh doanh bÊt ®éng s¶n, söa ch÷a </t>
  </si>
  <si>
    <t>vµ ®ãng míi ph­¬ng tiÖn vËn t¶i, s¶n xuÊt c¬ khÝ, xuÊt nhËp khÈu, mua b¸n vËt t­, thiÕt bÞ, HH kh¸c</t>
  </si>
  <si>
    <t xml:space="preserve">   3 -  Ngµnh nghÒ kinh doanh : VËn t¶i thuû, kinh doanh x¨ng dÇu, kinh doanh bÊt ®éng s¶n, söa  </t>
  </si>
  <si>
    <t>ch÷a vµ ®ãng míi ph­¬ng tiÖn thuû, s¶n xuÊt c¬ khÝ.</t>
  </si>
  <si>
    <t xml:space="preserve">   4 - §Æc ®iÓm ho¹t ®éng cña doanh nghiÖp trong n¨m tµi chÝnh cã ¶nh h­ëng ®Õn b¸o c¸o tµi chÝnh:</t>
  </si>
  <si>
    <t>II. Kú kÕ to¸n, ®¬n vÞ tiÒn tÖ sö dông trong kÕ to¸n</t>
  </si>
  <si>
    <t xml:space="preserve"> - Nguyªn gi¸ TSC§ cuèi kú chê thanh lý : </t>
  </si>
  <si>
    <t xml:space="preserve"> 2 - §¬n vÞ tiÒn tÖ sö dông trong kÕ to¸n: §ång ViÖt Nam</t>
  </si>
  <si>
    <t>iii- chuÈn mùc vµ chÕ ®é kÕ to¸n ¸p dông</t>
  </si>
  <si>
    <t xml:space="preserve"> 3 - H×nh thøc kÕ to¸n ¸p dông: KÕ to¸n m¸y( theo h×nh thøc NhËt ký chung)</t>
  </si>
  <si>
    <t>iv- c¸c chÝnh s¸ch kÕ to¸n ¸p dông</t>
  </si>
  <si>
    <t>1- Nguyªn t¾c ghi nhËn c¸c kho¶n t­¬ng ®­¬ng tiÒn: Tû gi¸ thùc tÕ</t>
  </si>
  <si>
    <t xml:space="preserve">     Ph­¬ng ph¸p chuyÓn ®æi c¸c ®ång tiÒn kh¸c ra ®ång tiÒn sö dông trong kÕ to¸n</t>
  </si>
  <si>
    <t>2 - Nguyªn t¾c ghi nhËn hµng tån kho:</t>
  </si>
  <si>
    <t xml:space="preserve">     - Nguyªn t¾c ghi nhËn hµng tån kho: Theo gi¸ vèn.</t>
  </si>
  <si>
    <t xml:space="preserve">     - Ph­¬ng ph¸p tÝnh gi¸ trÞ hµng tån kho: Theo gi¸ thùc tÕ b×nh qu©n tøc thêi.</t>
  </si>
  <si>
    <t xml:space="preserve">     - Ph­¬ng ph¸p h¹ch to¸n hµng tån kho: Kª khai th­êng xuyªn.</t>
  </si>
  <si>
    <t xml:space="preserve">     - Ph­¬ng ph¸p lËp dù phßng hµng tån kho: Ch­a cã ph­¬ng ¸n.</t>
  </si>
  <si>
    <t xml:space="preserve"> 3 - Nguyªn t¾c ghi nhËn vµ khÊu hao TSC§:</t>
  </si>
  <si>
    <t xml:space="preserve">     - Nguyªn t¾c ghi nhËn TSC§(h÷u h×nh, v« h×nh, thuª tµi chinh): Theo nguyªn gi¸.</t>
  </si>
  <si>
    <t xml:space="preserve">     - Ph­¬ng ph¸p khÊu hao TSC§(h÷u h×nh, v« h×nh, thuª tµi chÝnh): Ph­¬ng ph¸p KH ®­êng th¼ng.</t>
  </si>
  <si>
    <t xml:space="preserve"> 4 - Nguyªn t¾c ghi nhËn vµ khÊu hao bÊt ®éng s¶n ®Çu t­: Kh«ng cã</t>
  </si>
  <si>
    <t xml:space="preserve">     - Nguyªn t¾c ghi nhËn bÊt ®éng s¶n ®Çu t­.</t>
  </si>
  <si>
    <t xml:space="preserve">     - Ph­¬ng ph¸p khÊu hao bÊt ®éng s¶n ®Çu t­.</t>
  </si>
  <si>
    <t xml:space="preserve"> 5 - Nguyªn t¾c ghi nhËn c¸c kho¶n ®Çu t­ tµi chÝnh: </t>
  </si>
  <si>
    <t xml:space="preserve">     - C¸c kho¶n ®Çu t­ vµo chøng kho¸n ng¾n h¹n: Theo gi¸ mua thùc tÕ céng chi phÝ m«i giíi</t>
  </si>
  <si>
    <t xml:space="preserve">     - C¸c kho¶n ®Çu t­ ng¾n h¹n, dµi h¹n kh¸c.</t>
  </si>
  <si>
    <t xml:space="preserve">     - Ph­¬ng ph¸p lËp dù phßng gi¶m gi¸ ®Çu t­ ng¾n h¹n, dµi h¹n: LÊy gi¸ t¹i thêi ®iÓm 31/12 trõ gi¸ </t>
  </si>
  <si>
    <t xml:space="preserve">       mua b×nh qu©n trong kú lÊy gi¸ chªnh lÖch ®Ó tÝnh trÝch dù phßng gi¶m gi¸ </t>
  </si>
  <si>
    <t xml:space="preserve"> 6 - Nguyªn t¾c ghi nhËn vµ vèn ho¸ c¸c kho¶n chi phÝ ®i vay: Kh«ng cã</t>
  </si>
  <si>
    <t xml:space="preserve">     - Ph­¬ng ph¸p lËp dù phßng gi¶m gi¸ ®Çu t­ ng¾n h¹n, dµi h¹n.</t>
  </si>
  <si>
    <t xml:space="preserve"> 7 - Nguyªn t¾c ghi nhËn vµ vèn ho¸ c¸c kho¶n chi phÝ kh¸c: Kh«ng cã</t>
  </si>
  <si>
    <t xml:space="preserve">     - Chi phÝ tr¶ tr­íc: Ghi nhËn c¸c kho¶n phÝ ®· thanh to¸n chê ph©n bæ.</t>
  </si>
  <si>
    <t xml:space="preserve">     - Chi phÝ kh¸c.</t>
  </si>
  <si>
    <t xml:space="preserve">     - Ph­¬ng ph¸p ph©n bæ chi phÝ tr¶ tr­íc: Ph©n bæ theo ph­¬ng ph¸p ®­êng th¼ng.</t>
  </si>
  <si>
    <t xml:space="preserve">     - Ph­¬ng ph¸p vµ thêi gian ph©n bæ lîi thÕ th­¬ng m¹i.</t>
  </si>
  <si>
    <t xml:space="preserve">                    LËp ngµy         th¸ng          n¨m 2014</t>
  </si>
  <si>
    <t xml:space="preserve"> 8 - Nguyªn t¾c ghi nhËn chi phÝ ph¶i tr¶: TrÝch tr­íc chi phÝ  ph¶i tr¶ trong kú.</t>
  </si>
  <si>
    <t xml:space="preserve"> 9 - Nguyªn t¾c vµ ph­¬ng ph¸p ghi nhËn c¸c kho¶n dù phßng ph¶i tr¶.</t>
  </si>
  <si>
    <t xml:space="preserve"> 10 - Nguyªn t¾c ghi nhËn vèn chñ së h÷u.</t>
  </si>
  <si>
    <t xml:space="preserve">    - Nguyªn t¾c ghi nhËn vèn ®Çu t­ cña chñ së h÷u, thÆng d­ vèn cæ phÇn, vèn kh¸c cña chñ së h÷u: </t>
  </si>
  <si>
    <t xml:space="preserve">khi t¨ng vèn ®iÒu lÖ, khi ph¸t hµnh cæ phiÕu b¸n ra cao h¬n mÖnh gi¸ cæ phiÕu, ph©n phèi lîi nhuËn </t>
  </si>
  <si>
    <t>sau thuÕ.</t>
  </si>
  <si>
    <t xml:space="preserve">    - Nguyªn t¾c ghi nhËn chªnh lÖch ®¸nh gi¸ l¹i tµi s¶n: </t>
  </si>
  <si>
    <t xml:space="preserve">    - Nguyªn t¾c ghi nhËn chªnh lÖch tû gi¸: </t>
  </si>
  <si>
    <t xml:space="preserve">    - Nguyªn t¾c ghi nhËn lîi nhuËn ch­a ph©n phèi: </t>
  </si>
  <si>
    <t xml:space="preserve"> 11 - Nguyªn t¾c vµ ph­¬ng ph¸p ghi nhËn doanh thu.</t>
  </si>
  <si>
    <t xml:space="preserve">    - Doanh thu b¸n hµng: Tu©n thñ 4§K ghi nhËn DT cung cÊp dÞch vô qui ®Þnh t¹i chuÈn mùc sè 14 </t>
  </si>
  <si>
    <t xml:space="preserve">    - Doanh thu ho¹t ®éng tµi chÝnh: Tu©n thñ 2§K ghi nhËn DT cung cÊp dÞch vô qui ®Þnh t¹i </t>
  </si>
  <si>
    <t>chuÈn mùc sè 14.</t>
  </si>
  <si>
    <t xml:space="preserve">    - Doanh thu hîp ®ång x©y dùng: </t>
  </si>
  <si>
    <t xml:space="preserve"> 12 - Nguyªn t¾c vµ ph­¬ng ph¸p ghi nhËn chi phÝ tµi chÝnh: Theo thùc tÕ.</t>
  </si>
  <si>
    <t xml:space="preserve"> 13 - Nguyªn t¾c vµ ph­¬ng ph¸p ghi nhËn chi phÝ thuÕ thu nhËp doanh nghiÖp hiÖn hµnh, chi phÝ thuÕ</t>
  </si>
  <si>
    <t xml:space="preserve">thu nhËp doanh nghiÖp ho·n l¹i: Chi phÝ thuÕ thu nhËp hiÖn hµnh ®­îc x¸c ®Þnh trªn c¬ së thu nhËp </t>
  </si>
  <si>
    <t>chÞu thuÕ vµ thuÕ suÊt thuÕ TNDN trong n¨m hiÖn hµnh.</t>
  </si>
  <si>
    <t xml:space="preserve"> 14 - C¸c nghiÖp vô dù phßng rñi ro hèi ®o¸i: Kh«ng cã.</t>
  </si>
  <si>
    <t xml:space="preserve"> 15 - C¸c nguyªn t¾c vµ ph­¬ng ph¸p kÕ to¸n kh¸c.</t>
  </si>
  <si>
    <t xml:space="preserve"> 16- Mét sè vÊn ®Ò cÇn thuyÕt minh kh¸c :</t>
  </si>
  <si>
    <t>STT</t>
  </si>
  <si>
    <t>cuèi kú</t>
  </si>
  <si>
    <t>®Çu n¨m</t>
  </si>
  <si>
    <t>TiÒn vµ c¸c kho¶n t­¬ng ®­¬ng tiÒn</t>
  </si>
  <si>
    <t xml:space="preserve"> TiÒn mÆt </t>
  </si>
  <si>
    <t>TiÒn göi ng©n hµng</t>
  </si>
  <si>
    <t xml:space="preserve"> TiÒn ®ang chuyÓn</t>
  </si>
  <si>
    <t>Céng</t>
  </si>
  <si>
    <t>C¸c kho¶n®Çu t­ tµi chÝnh ng¾n h¹n (Phô biÓu chi tiÕt kÌm theo)</t>
  </si>
  <si>
    <t>C¸c kho¶n ph¶i thu ng¾n h¹n</t>
  </si>
  <si>
    <t>Ph¶i thu vÒ cæ phÇn ho¸</t>
  </si>
  <si>
    <t>Ph¶i thu vÒ cæ tøc lîi nhuËn ®­îc chia</t>
  </si>
  <si>
    <t>Ph¶i thu ng­êi lao ®éng</t>
  </si>
  <si>
    <t>Ph¶i thu kh¸c</t>
  </si>
  <si>
    <t>Hµng mua ®ang ®i ®­êng</t>
  </si>
  <si>
    <t xml:space="preserve">Nguyªn liÖu, vËt liÖu </t>
  </si>
  <si>
    <t xml:space="preserve">C«ng cô, dông cô </t>
  </si>
  <si>
    <t>Chi phÝ s¶n xuÊt kinh doanh dë dang</t>
  </si>
  <si>
    <t xml:space="preserve">Thµnh phÈm </t>
  </si>
  <si>
    <t xml:space="preserve">Hµng ho¸ </t>
  </si>
  <si>
    <t>Hµng göi ®i b¸n</t>
  </si>
  <si>
    <t>Hµng ho¸ khoa b¶o thuÕ</t>
  </si>
  <si>
    <t>Hµng ho¸ bÊt ®éng s¶n</t>
  </si>
  <si>
    <t>Céng gi¸ gèc hµng tån kho</t>
  </si>
  <si>
    <t>C¸c kho¶n thuÕ ph¶i thu</t>
  </si>
  <si>
    <t>ThuÕ GTGT nép thõa</t>
  </si>
  <si>
    <t>ThuÕ TT§B nép thõa</t>
  </si>
  <si>
    <t>ThuÕ nhËp khÈu nép thõa</t>
  </si>
  <si>
    <t>ThuÕ TNDN nép thõa</t>
  </si>
  <si>
    <t xml:space="preserve">Céng </t>
  </si>
  <si>
    <t>Ph¶i thu dµi h¹n néi bé</t>
  </si>
  <si>
    <t>Cho vay dµi h¹n néi bé</t>
  </si>
  <si>
    <t>---------</t>
  </si>
  <si>
    <t>Ph¶i thu dµi h¹n néi bé kh¸c</t>
  </si>
  <si>
    <t>Ph¶i thu dµi h¹n kh¸c</t>
  </si>
  <si>
    <t>Ký quü, ký c­îc dµi h¹n</t>
  </si>
  <si>
    <t>C¸c kho¶n tiÒn hËn uû th¸c</t>
  </si>
  <si>
    <t>Cho vay kh«ng cã l·i</t>
  </si>
  <si>
    <t xml:space="preserve">T¨ng gi¶m TSC§ h÷u h×nh(Chi tiÕt cã b¶ng kÌm theo) </t>
  </si>
  <si>
    <t xml:space="preserve">T¨ng gi¶m TSC§ tµi chÝnh </t>
  </si>
  <si>
    <t xml:space="preserve">T¨ng gi¶m TSC§ v« h×nh </t>
  </si>
  <si>
    <t>Chi phÝ x©y dùng dë dang</t>
  </si>
  <si>
    <t>Tæng chi phÝ x©y dùng c¬ b¶n dë dang</t>
  </si>
  <si>
    <t>Trong ®ã (Nh÷ng c«ng tr×nh lín)</t>
  </si>
  <si>
    <t xml:space="preserve"> +C«ng tr×nh</t>
  </si>
  <si>
    <t xml:space="preserve">T¨ng gi¶m bÊt ®éng s¶n ®Çu t­ </t>
  </si>
  <si>
    <t>C¸c kho¶n ®Çu t­ tµi chÝnh dµi h¹n ( Phô biÓu chi tiÕt kÌm theo)</t>
  </si>
  <si>
    <t>Chi phÝ tr¶ tr­íc vÒ thuª ho¹t ®éng TSC§</t>
  </si>
  <si>
    <t>Chi phÝ thµnh lËp doanh nghiÖp</t>
  </si>
  <si>
    <t>Chi phÝ nghiªn cøu cã gi¸ trÞ lín</t>
  </si>
  <si>
    <t>Chi phÝ cho giai ®o¹n triÓn khai kh«ng ®ñ tiªu chuÈn ghi nhËn lµ TSC§</t>
  </si>
  <si>
    <t>v« h×nh</t>
  </si>
  <si>
    <t>Vay vµ nî ng¾n h¹n</t>
  </si>
  <si>
    <t>Vay ng¾n h¹n</t>
  </si>
  <si>
    <t>Nî dµi h¹n ®Õn h¹n tr¶</t>
  </si>
  <si>
    <t xml:space="preserve">ThuÕ vµ c¸c kho¶n ph¶i nép nhµ n­íc </t>
  </si>
  <si>
    <t>ThuÕ GTGT</t>
  </si>
  <si>
    <t>ThuÕ TT§B</t>
  </si>
  <si>
    <t>ThuÕ xuÊt, nhËp khÈu</t>
  </si>
  <si>
    <t>ThuÕ TNDN</t>
  </si>
  <si>
    <t>ThuÕ thu nhËp c¸ nh©n</t>
  </si>
  <si>
    <t>ThuÕ tµi nguyªn</t>
  </si>
  <si>
    <t>ThuÕ nhµ ®Êt vµ tiÒn thuª ®Êt</t>
  </si>
  <si>
    <t>C¸c lo¹i thuÕ kh¸c</t>
  </si>
  <si>
    <t>C¸c kho¶n phÝ, lÖ phÝ vµ c¸c kho¶n ph¶i nép kh¸c</t>
  </si>
  <si>
    <t>TrÝch tr­íc chi phÝ tiÒn l­¬ng trong thêi gian nghØ phÐp</t>
  </si>
  <si>
    <t>Chi phÝ söa ch÷a lín TSC§</t>
  </si>
  <si>
    <t>Chi phÝ l·i vay ph¶i tr¶</t>
  </si>
  <si>
    <t>Chi phÝ ph¶i tr¶ kh¸c</t>
  </si>
  <si>
    <t xml:space="preserve">C¸c kho¶n ph¶i tr¶, ph¶i nép kh¸c </t>
  </si>
  <si>
    <t>Tµi s¶n thõa chê gi¶i quyÕt</t>
  </si>
  <si>
    <t>Kinh phÝ c«ng ®oµn</t>
  </si>
  <si>
    <t xml:space="preserve">B¶o hiÓm x· héi </t>
  </si>
  <si>
    <t>B¶o hiÓm thÊt nghiÖp</t>
  </si>
  <si>
    <t>B¶o hiÓm y tÕ</t>
  </si>
  <si>
    <t>Ph¶i tr¶ vÒ cæ phÇn ho¸</t>
  </si>
  <si>
    <t>NhËn ký quü, ký c­îc ng¾n h¹n</t>
  </si>
  <si>
    <t xml:space="preserve">Ph¶i tr¶ dµi h¹n néi bé </t>
  </si>
  <si>
    <t xml:space="preserve"> - Vay dµi h¹n néi bé</t>
  </si>
  <si>
    <t>-----</t>
  </si>
  <si>
    <t xml:space="preserve"> - Ph¶i tr¶ dµi h¹n néi bé kh¸c</t>
  </si>
  <si>
    <t>Vay vµ nî dµi h¹n</t>
  </si>
  <si>
    <t>a</t>
  </si>
  <si>
    <t xml:space="preserve"> Vay dµi h¹n</t>
  </si>
  <si>
    <t>Vay ng©n hµng</t>
  </si>
  <si>
    <t>Vay ®èi t­îng kh¸c</t>
  </si>
  <si>
    <t>Tr¸i phiÕu ph¸t hµnh</t>
  </si>
  <si>
    <t>b</t>
  </si>
  <si>
    <t>Nî dµi h¹n</t>
  </si>
  <si>
    <t>Thuª tµi chÝnh</t>
  </si>
  <si>
    <t>Nî dµi h¹n kh¸c</t>
  </si>
  <si>
    <t>Tµi s¶n thuÕ thu nhËp ho·n l¹i vµ thuÕ thu nhËp ho·n l¹i ph¶i tr¶</t>
  </si>
  <si>
    <t>Tµi s¶n thuÕ thu nhËp ho·n l¹i</t>
  </si>
  <si>
    <t>Tµi s¶n thuÕ thu nhËp ho·n l¹i liªn quan ®Õn kho¶n chªnh lÖch t¹m thêi</t>
  </si>
  <si>
    <t>®­îc khÊu trõ</t>
  </si>
  <si>
    <t>Tµi s¶n thuÕ thu nhËp ho·n l¹i liªn quan ®Õn kho¶n lç tÝnh thuÕ ch­a sö dông</t>
  </si>
  <si>
    <t>Tµi s¶n thuÕ thu nhËp ho·n l¹i liªn quan ®Õn kho¶n ­u ®·i tÝnh thuÕ ch­a sö dông</t>
  </si>
  <si>
    <t>Kho¶n hoµn nhËp tµi s¶n thuÕ thu nhËp ho·n l¹i ®· ®­îc ghi nhËn tõ c¸c n¨m</t>
  </si>
  <si>
    <t>tr­íc</t>
  </si>
  <si>
    <t>ThuÕ thu nhËp ho·n l¹i ph¶i tr¶</t>
  </si>
  <si>
    <t>tµi s¶n</t>
  </si>
  <si>
    <t>Tµi s¶n cè ®Þnh</t>
  </si>
  <si>
    <t>X©y dùng c¬ b¶n dë dang</t>
  </si>
  <si>
    <t>C¸c kho¶n ph¶i thu</t>
  </si>
  <si>
    <t>Tµi s¶n kh«ng thÓ ph©n bæ</t>
  </si>
  <si>
    <t>Nî ph¶I tr¶</t>
  </si>
  <si>
    <t>C¸c kho¶n ph¶i tr¶</t>
  </si>
  <si>
    <t xml:space="preserve">                                                                                    LËp ngµy           th¸ng          n¨m 2014</t>
  </si>
  <si>
    <t xml:space="preserve">                         - TiÒn c­íc vËn t¶i</t>
  </si>
  <si>
    <t xml:space="preserve">                         - Ph¶i thu kh¸c</t>
  </si>
  <si>
    <t>Ph¶i tr¶ tiÒn vay</t>
  </si>
  <si>
    <t>Nî ph¶i tr¶ kh«ng ph©n bæ</t>
  </si>
  <si>
    <t>ThuÕ thu nhËp ho·n l¹i ph¶i tr¶ ph¸t sinh tõ c¸c kho¶n chªnh lÖch t¹m thêi</t>
  </si>
  <si>
    <t>chÞu thuÕ</t>
  </si>
  <si>
    <t>Kho¶n hoµn nhËp thuÕ thu nhËp ho·n l¹i ph¶i tr¶ ®· ghi nhËn  tõ c¸c n¨m trø¬c</t>
  </si>
  <si>
    <t xml:space="preserve">ThuÕ thu nhËp ho·n l¹i ph¶i tr¶ </t>
  </si>
  <si>
    <t>Ng­êi lËp                               KÕ to¸n tr­ëng</t>
  </si>
  <si>
    <t xml:space="preserve"> 2 - Tuyªn bè vÒ viÖc tu©n thñ chuÈn mùc kÕ to¸n vµ chÕ ®é kÕ to¸n: ¸p dông chuÈn mùc  kÕ to¸n </t>
  </si>
  <si>
    <t>ViÖt Nam do Bé tµi chÝnh ban hµnh</t>
  </si>
  <si>
    <t xml:space="preserve"> BTC, th«ng t­ 244/2009/TT-BTC ngµy 31/12/2009 h­íng dÉn söa ®æi bæ sung chÕ ®é kÕ to¸n DN </t>
  </si>
  <si>
    <t xml:space="preserve"> 1 - ChÕ ®é kÕ to¸n ¸p dông: Theo Q§ sè15/2006/Q§-BTC ban hµnh ngµy 20/03/2006 cña Bé tr­ëng</t>
  </si>
  <si>
    <t xml:space="preserve">    - Doanh thu cung cÊp DV: Tu©n thñ 4§K ghi nhËn DT cung cÊp dÞch vô qui ®Þnh t¹i chuÈn mùc sè 14 </t>
  </si>
  <si>
    <t xml:space="preserve">     - C¸c kho¶n ®Çu t­ vµo c«ng ty con ®­îc lËp trªn c¬ së hîp nhÊt; c«ng ty liªn kÕt ®­îc tr×nh bµy</t>
  </si>
  <si>
    <t>theo ph­¬ng ph¸p vèn chñ</t>
  </si>
  <si>
    <t xml:space="preserve"> - Gi¶m  trong kú (PP LN )</t>
  </si>
  <si>
    <t>Sè d­ cuèi n¨m tr­íc(Sè d­ ®Çu kú)</t>
  </si>
  <si>
    <t>Vèn chñ së h÷u</t>
  </si>
  <si>
    <t>B¶ng ®èi chiÕu biÕn ®éng cña vèn chñ së h÷u (Phô lôc 06)</t>
  </si>
  <si>
    <t>Chi tiÕt vèn ®Çu t­ cña chñ së h÷u</t>
  </si>
  <si>
    <t>Vèn gãp cña Nhµ n­íc</t>
  </si>
  <si>
    <t>Vèn gãp cña c¸c ®èi t­îng kh¸c</t>
  </si>
  <si>
    <t>*Gi¸ trÞ tr¸i phiÕu ®· chuyÓn thµnh cæ phiÕu trong n¨m</t>
  </si>
  <si>
    <t>*Sè l­îng cæ phiÕu quü</t>
  </si>
  <si>
    <t>c</t>
  </si>
  <si>
    <t>C¸c giao dÞch vÒ vèn víi c¸c chñ së h÷u vµ ph©n phèi cæ tøc,chia lîi nhuËn</t>
  </si>
  <si>
    <t>Vèn ®Çu t­ cña chñ së h÷u</t>
  </si>
  <si>
    <t>Vèn gãp ®Çu n¨m</t>
  </si>
  <si>
    <t>Vèn gãp t¨ng trong n¨m</t>
  </si>
  <si>
    <t>Vèn gãp gi¶m trong n¨m</t>
  </si>
  <si>
    <t>Dù phßng ph¶i thu khã ®ßi</t>
  </si>
  <si>
    <t>Vèn gãp cuèi n¨m</t>
  </si>
  <si>
    <t>Cæ tøc, lîi nhuËn ®· chia</t>
  </si>
  <si>
    <t>Cæ tøc, t¹m øng</t>
  </si>
  <si>
    <t>d</t>
  </si>
  <si>
    <t>Cæ tøc</t>
  </si>
  <si>
    <t>Cæ tøc ®· c«ng bè sau ngµy kÕt thóc kú kÕ to¸n n¨m</t>
  </si>
  <si>
    <t>Cæ tøc ®· c«ng bè trªn cæ phiÕu phæ th«ng</t>
  </si>
  <si>
    <t>Cæ tøc ®· c«ng bè trªn cæ phiÕu ­u ®·i</t>
  </si>
  <si>
    <t>Cæ tøc cña cæ phiÕu ­u ®·i luü kÕ ch­a ®­îc ghi nhËn</t>
  </si>
  <si>
    <t>®</t>
  </si>
  <si>
    <t>Cæ phiÕu</t>
  </si>
  <si>
    <t>Sè l­îng cæ phiÕu ®¨ngký ph¸t hµnh</t>
  </si>
  <si>
    <t>Sè l­îng cæ phiÕu ®· b¸n ra c«ng chóng</t>
  </si>
  <si>
    <t>Cæ phiÕu phæ th«ng</t>
  </si>
  <si>
    <t>Cæ phiÕu ­u ®·i</t>
  </si>
  <si>
    <t>Sè l­îng cæ phiÕu mua l¹i</t>
  </si>
  <si>
    <t>Sè l­îng cæ phiÕu ®ang l­u hµnh</t>
  </si>
  <si>
    <t>*</t>
  </si>
  <si>
    <t>MÖnh gi¸ cæ phiÕu ®ang l­u hµnh: vn®/1CP</t>
  </si>
  <si>
    <t>e</t>
  </si>
  <si>
    <t>C¸c quü cña doanh nghiÖp</t>
  </si>
  <si>
    <t>Quü ®Çu t­ ph¸t triÓn</t>
  </si>
  <si>
    <t>Quü dù phßng tµi chÝnh</t>
  </si>
  <si>
    <t>Quü kh¸c thuéc vèn chñ së h÷u</t>
  </si>
  <si>
    <t>Môc ®Ých trÝch lËp vµ sö dông c¸c quü cña doanh nghiÖp</t>
  </si>
  <si>
    <t>g</t>
  </si>
  <si>
    <t>Thu nhËp vµ chi phÝ, l·i hoÆc lç ®­îc ghi nhËn trùc tiÕp vµo Vèn chñ së</t>
  </si>
  <si>
    <t>h÷u theo qui ®Þnh cña c¸c chuÈn mùc kÕ to¸n cô thÓ</t>
  </si>
  <si>
    <t>Nguån kinh phÝ</t>
  </si>
  <si>
    <t>Nguån kinh phÝ ®­îc cÊp trong n¨m</t>
  </si>
  <si>
    <t>Chi sù nghiÖp</t>
  </si>
  <si>
    <t>Nguån kinh phÝ cßn l¹i cuèi n¨m</t>
  </si>
  <si>
    <t>Tµi s¶n thuª ngoµi</t>
  </si>
  <si>
    <t>Gi¸ trÞ tµi s¶n thuª ngoµi</t>
  </si>
  <si>
    <t>TSC§ thuª ngoµi</t>
  </si>
  <si>
    <t>Tµi s¶n kh¸c thuª ngoµi</t>
  </si>
  <si>
    <t>Tæng sè tiÒn thuª tèi thiÓu trong t­¬ng lai cña hîp ®ång thuª ho¹t ®éng tµi</t>
  </si>
  <si>
    <t>s¶n kh«ng huû ngang theo c¸c thêi h¹n</t>
  </si>
  <si>
    <t>Tõ 01 n¨m trë xuèng</t>
  </si>
  <si>
    <t>Trªn 01 n¨m ®Õn 05 n¨m</t>
  </si>
  <si>
    <t>Trªn 05 n¨m</t>
  </si>
  <si>
    <t>VI</t>
  </si>
  <si>
    <t xml:space="preserve">Tæng doanh thu b¸n hµng vµ cung cÊp dÞch vô </t>
  </si>
  <si>
    <t>Doanh thu b¸n hµng</t>
  </si>
  <si>
    <t>Doanh thu cung cÊp dÞch vô</t>
  </si>
  <si>
    <t>Doanh thu hîp ®ång x©y dùng</t>
  </si>
  <si>
    <t>Doanh thu cña hîp ®ång x©y dùng ®­îc ghi nhËn trong kú</t>
  </si>
  <si>
    <t>Tæng doanh thu luü kÕ cña hîp ®ång x©y dùng ®­îc ghi nhËn ®Õn thêi ®iÓm</t>
  </si>
  <si>
    <t>lËp b¸o c¸o tµi chÝnh</t>
  </si>
  <si>
    <t xml:space="preserve">C¸c kho¶n gi¶m trõ doanh thu </t>
  </si>
  <si>
    <t>Trong ®ã</t>
  </si>
  <si>
    <t>ChiÕt khÊu th­¬ng m¹i</t>
  </si>
  <si>
    <t>Gi¶m gi¸ hµng b¸n</t>
  </si>
  <si>
    <t>ThuÕ GTGT ph¶i nép (PP trùc tiÕp)</t>
  </si>
  <si>
    <t>ThuÕ tiªu thô ®Æc biÖt</t>
  </si>
  <si>
    <t>ThuÕ xuÊt khÈu</t>
  </si>
  <si>
    <t xml:space="preserve">Doanh thu thuÇn vÒ b¸n hµng vµ cung cÊp dÞch vô </t>
  </si>
  <si>
    <t>Doanh thu thuÇn trao ®æi s¶n phÈm hµng ho¸</t>
  </si>
  <si>
    <t>Doanh thu thuÇn trao ®æi dÞch vô</t>
  </si>
  <si>
    <t>Gi¸ vèn hµng b¸n</t>
  </si>
  <si>
    <t>Gi¸ vèn cña hµng ho¸ ®· b¸n</t>
  </si>
  <si>
    <t>Gi¸ vèn cña thµnh phÈm ®· b¸n</t>
  </si>
  <si>
    <t>Gi¸ vèn cña dÞch vô ®· cung cÊp</t>
  </si>
  <si>
    <t>Gia strÞ cßn l¹i, chi phÝ nh­îng b¸n, thanh lý cña B§S ®Çu t­ ®· b¸n</t>
  </si>
  <si>
    <t>Chi phÝ kinh doanh bÊt ®éng s¶n</t>
  </si>
  <si>
    <t>Hao hôt, mÊt m¸t hµng tån kho</t>
  </si>
  <si>
    <t>C¸c kho¶n chi phÝ v­ît møc b×nh th­êng</t>
  </si>
  <si>
    <t>Dù phßng gi¶m gi¸ hµng tån kho</t>
  </si>
  <si>
    <t>Doanh thu ho¹t ®éng tµi chÝnh</t>
  </si>
  <si>
    <t>L·i tiÒn göi, tiÒn cho vay</t>
  </si>
  <si>
    <t>Cæ tøc, lîi nhuËn ®­îc chia</t>
  </si>
  <si>
    <t>L·i b¸n ngo¹i tÖ</t>
  </si>
  <si>
    <t>L·i chªnh lÖch tû gi¸ ®· thùc hiÖn</t>
  </si>
  <si>
    <t>L·i chªnh lÖch tû gi¸ ch­a thùc hiÖn</t>
  </si>
  <si>
    <t>L·i b¸n hµng tr¶ chËm</t>
  </si>
  <si>
    <t xml:space="preserve">                                          LËp, ngµy         th¸ng          n¨m 2014</t>
  </si>
  <si>
    <t>Doanh thu ho¹t ®éng tµi chÝnh kh¸c</t>
  </si>
  <si>
    <t>Chi phÝ tµi chÝnh</t>
  </si>
  <si>
    <t>L·i tiÒn vay</t>
  </si>
  <si>
    <t>ChiÕt khÊu thanh to¸n, l·i b¸n hµng tr¶ chËm</t>
  </si>
  <si>
    <t>Lç do thanh lý c¸c kho¶n ®Çu t­ ng¾n h¹n, dµi h¹n</t>
  </si>
  <si>
    <t>Lç b¸n ngo¹i tÖ</t>
  </si>
  <si>
    <t>Lç chªnh lÖch tû gi¸ ®· thùc hiÖn</t>
  </si>
  <si>
    <t>sè cßn ph¶i thu ®Çu kú</t>
  </si>
  <si>
    <t>Lç chªnh lÖch tû gi¸ ch­a thùc hiÖn</t>
  </si>
  <si>
    <t>Dù phßng gi¶m gi¸ c¸c kho¶n ®Çu t­ ng¾n h¹n, dµi h¹n</t>
  </si>
  <si>
    <t>Chi phÝ tµi chÝnh kh¸c</t>
  </si>
  <si>
    <t>Cuèi kú</t>
  </si>
  <si>
    <t>V</t>
  </si>
  <si>
    <t>Th«ng tin bæ sung cho c¸c kho¶n môc tr×nh bµy trong b¸o c¸o kÕt qu¶ kinh doanh</t>
  </si>
  <si>
    <t>Tæng Doanh thu</t>
  </si>
  <si>
    <t xml:space="preserve"> Doanh thu</t>
  </si>
  <si>
    <t xml:space="preserve">Doanh thu gi÷a c¸c bé phËn </t>
  </si>
  <si>
    <t xml:space="preserve">Doanh thu </t>
  </si>
  <si>
    <t>kÕt qu¶ ho¹t ®éng</t>
  </si>
  <si>
    <t>KÕt qu¶ bé phËn</t>
  </si>
  <si>
    <t>L·i tiÒn göi</t>
  </si>
  <si>
    <t>Thu nhËp kh¸c kh«ng liªn quan ®Õn H§SXKD</t>
  </si>
  <si>
    <t>ThuÕ thu nhËp doanh nghiÖp</t>
  </si>
  <si>
    <t>Lîi nhuËn trong n¨m</t>
  </si>
  <si>
    <t xml:space="preserve"> Th«ng tin bæ sung cho c¸c kho¶n môc tr×nh bµy trong bc® kÕ to¸n  </t>
  </si>
  <si>
    <t>L·i ®Çu t­ tr¸i phiÕu, kú phiÕu, tÝn phiÕu, cæ phiÕu</t>
  </si>
  <si>
    <t xml:space="preserve"> - C¸c cam kÕt vÒ viÖc mua, b¸n TSC§ h÷u h×nh cã gi¸ trÞ lín trong t­¬ng lai:</t>
  </si>
  <si>
    <t>6 th¸ng 2013</t>
  </si>
  <si>
    <t>B¸o c¸o kÕt qu¶ bé phËn cho kú tµi chÝnh kÕt thóc ngµy 30 th¸ng 06 n¨m 2013</t>
  </si>
  <si>
    <t>Chi phÝ thuÕ thu nhËp doanh nghiÖp hiÖn hµnh</t>
  </si>
  <si>
    <t>Chi phÝ thuÕ thu nhËp doanh nghiÖp tÝnh trªn thu nhËp chÞu thuÕ n¨m hiÖn hµnh</t>
  </si>
  <si>
    <t>§iÒu chØnh chi phÝ thuÕ thu nhËp doanh nghiÖp cña c¸c n¨m tr­íc vµo chi phÝ</t>
  </si>
  <si>
    <t>thuÕ thu nhËp hiÖn hµnh n¨m nay</t>
  </si>
  <si>
    <t>Tæng chi phÝ thuÕ thu nhËp doanh nghiÖp hiÖn hµnh</t>
  </si>
  <si>
    <t>Chi phÝ thuÕ thu nhËp doanh nghiÖp ho·n l¹i</t>
  </si>
  <si>
    <t>01/01/2014</t>
  </si>
  <si>
    <t>Dù phßng kho¶n lç n¨m tr­íc</t>
  </si>
  <si>
    <r>
      <t xml:space="preserve"> - Nguyªn gi¸ TSC§ cuèi kú ®· khÊu hao hÕt nh­ng vÉn cßn sö dông:  </t>
    </r>
    <r>
      <rPr>
        <b/>
        <sz val="11"/>
        <rFont val=".VnTime"/>
        <family val="2"/>
      </rPr>
      <t>4.046.689.697  ®ång</t>
    </r>
  </si>
  <si>
    <t xml:space="preserve"> 1 - Niªn ®é kÕ to¸n : B¾t ®Çu 01/01/2014 - KÕt thóc 31/12/2014</t>
  </si>
  <si>
    <t xml:space="preserve"> 6 th¸ng n¨m 2014</t>
  </si>
  <si>
    <t>Tõ ngµy: 01/04/2014 ®Õn ngµy: 30/06/2014</t>
  </si>
  <si>
    <t>Tõ ngµy: 01/01/2014  ®Õn ngµy: 30/06/2014</t>
  </si>
  <si>
    <t>Chi phÝ thuÕ thu nhËp ho·n l¹i ph¸t sinh tõ c¸c kho¶n chªnh lÖch t¹m thêi ph¶i</t>
  </si>
  <si>
    <t>Chi phÝ thuÕ thu nhËp ho·n l¹i ph¸t sinh tõ viÖc hoµn nhËp tµi s¶n thuÕ thu nhËp</t>
  </si>
  <si>
    <t>ho·n l¹i</t>
  </si>
  <si>
    <t>Thu nhËp thuÕ thu nhËp ho·n l¹i ph¸t sinh tõ c¸c kho¶n chªnh lÖch t¹m thêi</t>
  </si>
  <si>
    <t>Thu nhËp thuÕ thu nhËp doanh nghiÖp ho·n l¹i ph¸t sinh tõ c¸c kho¶n lç tÝnh</t>
  </si>
  <si>
    <t>thuÕ vµ ­u ®·i thuÕ ch­a sö dông</t>
  </si>
  <si>
    <t>Thu nhËp thuÕ thu nhËp doanh nghiÖp ho·n l¹i ph¸t sinh tõ viÖc hoµn nhËp thuÕ</t>
  </si>
  <si>
    <t>thu nhËp ho·n l¹i ph¶i tr¶</t>
  </si>
  <si>
    <t>Tæng thuÕ thu nhËp doanh nghiÖp ho·n l¹i</t>
  </si>
  <si>
    <t xml:space="preserve">C¸c kho¶n ph¶i nép kh¸c </t>
  </si>
  <si>
    <t>Chi phÝ s¶n xuÊt, kinh doanh theo yÕu tè</t>
  </si>
  <si>
    <t>Chi phÝ nguyªn liÖu, vËt liÖu</t>
  </si>
  <si>
    <t>Chi phÝ c«ng cô dông cô</t>
  </si>
  <si>
    <t>Chi phÝ nh©n c«ng</t>
  </si>
  <si>
    <t>Chi phÝ khÊu hao tµi s¶n cè ®Þnh</t>
  </si>
  <si>
    <t>Chi phÝ dÞch vô mua ngoµi</t>
  </si>
  <si>
    <t>Chi phÝ kh¸c b»ng tiÒn</t>
  </si>
  <si>
    <t>VII</t>
  </si>
  <si>
    <t>C¸c giao dÞch kh«ng b»ng tiÒn ¶nh h­ëng ®Õn b¸o c¸o l­u chuyÓn tiÒn tÖ</t>
  </si>
  <si>
    <t xml:space="preserve">vµ c¸c kho¶n tiÒn do doanh nghiÖp n¾m gi÷ nh­ng kh«ng ®­îc sö dông </t>
  </si>
  <si>
    <t>Mua tµi s¶n b»ng c¸ch nhËn c¸c kho¶n nî liªn quan trùc tiÕp hoÆc th«ng qua</t>
  </si>
  <si>
    <t>6 th¸ng n¨m 2014</t>
  </si>
  <si>
    <t>6 th¸ng 2014</t>
  </si>
  <si>
    <t>30/06/2014</t>
  </si>
  <si>
    <t>QuÝ 2 n¨m 2014</t>
  </si>
  <si>
    <t>nghiÖp vô cho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</si>
  <si>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</si>
  <si>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</si>
  <si>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</si>
  <si>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sè cßn ph¶i thu cuèi kú</t>
  </si>
  <si>
    <t>Tæng gi¸ trÞ mua hoÆc thanh lý</t>
  </si>
  <si>
    <t>PhÇn gi¸ trÞ mua hoÆc thanh lý ®­îc thanh to¸n b»ng tiÒn vµ c¸c kho¶n t­¬ng</t>
  </si>
  <si>
    <t>®­¬ng tiÒn</t>
  </si>
  <si>
    <t>Sè tiÒn vµ c¸c kho¶n t­¬ng ®­¬ng tiÒn thùc cã trong c«ng ty con hoÆc ®¬n vÞ</t>
  </si>
  <si>
    <t>kinh doanh kh¸c ®­îc mua hoÆc thanh lý</t>
  </si>
  <si>
    <t>Tr×nh bµy gi¸ trÞ vµ lý do cña c¸c kho¶n tiÒn vµ t­¬ng ®­¬ng tiÒn lín do doanh</t>
  </si>
  <si>
    <t>nghiÖp n¾m gi÷ nh­ng kh«ng ®­îc dö dông do cã sù h¹n chÕ cña ph¸p luËt</t>
  </si>
  <si>
    <t>hoÆc c¸c rµng buéc kh¸c mµ doanh nghiÖp ph¶i thùc hiÖn</t>
  </si>
  <si>
    <t>VIII</t>
  </si>
  <si>
    <t>Nh÷ng th«ng tin kh¸c</t>
  </si>
  <si>
    <t>Nh÷ng kho¶n nî tiÒm tµng, kho¶n cam kÕt vµ nh÷ng th«ng tin tµi chÝnh kh¸c</t>
  </si>
  <si>
    <t>Nh÷ng sù kiÖn ph¸t sinh sau ngµy kÕt thóc kú kÕ to¸n n¨m</t>
  </si>
  <si>
    <t>Th«ng tin vÒ c¸c bªn liªn quan :</t>
  </si>
  <si>
    <t xml:space="preserve"> - Giao dÞch víi c¸c bªn liªn quan:</t>
  </si>
  <si>
    <t xml:space="preserve">  + C«ng ty TNHH ®ãng tµu PTSHP</t>
  </si>
  <si>
    <t>B¸n hµng ho¸ dÞch vô</t>
  </si>
  <si>
    <t>B¸n TSC§</t>
  </si>
  <si>
    <t>Mua hµng ho¸ dÞch vô</t>
  </si>
  <si>
    <t>Mua TSC§</t>
  </si>
  <si>
    <t xml:space="preserve"> - Sè d­ víi c¸c bªn liªn quan</t>
  </si>
  <si>
    <t xml:space="preserve"> C¸c kho¶n ph¶i thu:</t>
  </si>
  <si>
    <t xml:space="preserve"> §Çu t­ vµo C«ng ty liªn kÕt</t>
  </si>
  <si>
    <t xml:space="preserve">  + C«ng ty cæ phÇn C¶ng Cöa CÊm H¶i phßng</t>
  </si>
  <si>
    <t xml:space="preserve"> §Çu t­ vµo C«ng ty con</t>
  </si>
  <si>
    <t xml:space="preserve">Tr×nh bµy tµi s¶n, doanh thu, kÕt qu¶ kinh doanh theo bé phËn (theo lÜnh vùc </t>
  </si>
  <si>
    <t>kinh doanh hoÆc khu vùc ®Þa lý) theo quy ®Þnh cña ChuÈn mùc kÕ to¸n sè 28</t>
  </si>
  <si>
    <t>"B¸o c¸o bé phËn"</t>
  </si>
  <si>
    <t xml:space="preserve"> 3. TiÒn chi cho vay , mua c¸c c«ng cô nî cña ®¬n vÞ kh¸c</t>
  </si>
  <si>
    <t xml:space="preserve">Th«ng tin so s¸nh (nh÷ng thay ®æi vÒ th«ng tin trong b¸o c¸o tµi chÝnh cña </t>
  </si>
  <si>
    <t>niªn ®é kÕ to¸n tr­íc)</t>
  </si>
  <si>
    <t>Th«ng tin vÒ ho¹t ®éng liªn tôc</t>
  </si>
  <si>
    <t>Ng­êi lËp                       KÕ to¸n tr­ëng                    Tæng gi¸m ®èc</t>
  </si>
  <si>
    <t xml:space="preserve">  + C«ng ty CP C¶ng CÊm H¶i phßng</t>
  </si>
  <si>
    <t>NhËn cæ tøc</t>
  </si>
  <si>
    <t>Tr¶ cæ tøc</t>
  </si>
  <si>
    <t xml:space="preserve"> biÓu chi tiÕt t¨ng gi¶m Tµi S¶n Cè §Þnh</t>
  </si>
  <si>
    <t>Nhµ cöa, kiÕn tróc</t>
  </si>
  <si>
    <t>M¸y mãc, thiÕt bÞ</t>
  </si>
  <si>
    <t>P/ tiÖn v.t¶i truyÒn dÉn</t>
  </si>
  <si>
    <t>T.bÞ q.lý</t>
  </si>
  <si>
    <t>tsc® kh¸c</t>
  </si>
  <si>
    <t>Nguyªn gi¸ TSC§ h÷u h×nh</t>
  </si>
  <si>
    <t xml:space="preserve"> - Mua trong n¨m</t>
  </si>
  <si>
    <t xml:space="preserve"> - §Çu t­ XDCB hoµn thµnh</t>
  </si>
  <si>
    <t xml:space="preserve"> - T¨ng kh¸c</t>
  </si>
  <si>
    <t xml:space="preserve">       9. Quü ph¸t triÓn khoa häc céng nghÖ</t>
  </si>
  <si>
    <t xml:space="preserve">     10. Quü b×nh æn gi¸ x¨ng dÇu</t>
  </si>
  <si>
    <t xml:space="preserve">      12.Quü hç trî s¾p xÕp doanh nghiÖp</t>
  </si>
  <si>
    <t>VI.29</t>
  </si>
  <si>
    <t>VI.31</t>
  </si>
  <si>
    <t>VI.32</t>
  </si>
  <si>
    <t>Quý 2</t>
  </si>
  <si>
    <t>34</t>
  </si>
  <si>
    <t xml:space="preserve"> - ChuyÓn sang bÊt ®éng s¶n ®Çu t­</t>
  </si>
  <si>
    <t xml:space="preserve"> - Thanh lý, nh­îng b¸n</t>
  </si>
  <si>
    <t xml:space="preserve"> - Gi¶m kh¸c</t>
  </si>
  <si>
    <t>Gi¸ trÞ hao mßn luü kÕ</t>
  </si>
  <si>
    <t xml:space="preserve"> - KhÊu hao trong n¨m</t>
  </si>
  <si>
    <t xml:space="preserve"> Gi¸ trÞ cßn l¹i cña TSC§ h÷u h×nh</t>
  </si>
  <si>
    <t xml:space="preserve"> - T¹i ngµy cuèi kú</t>
  </si>
  <si>
    <t xml:space="preserve"> - C¸c thay ®æi kh¸c vÒ TSC§ h÷u h×nh:</t>
  </si>
  <si>
    <t>Sè ®Çu kú</t>
  </si>
  <si>
    <t xml:space="preserve"> - T¹i ngµy ®Çu kú</t>
  </si>
  <si>
    <t xml:space="preserve">Sè d­ ®Çu n¨m </t>
  </si>
  <si>
    <t xml:space="preserve"> - Mua trong kú</t>
  </si>
  <si>
    <t xml:space="preserve"> - KhÊu hao trong kú</t>
  </si>
  <si>
    <t xml:space="preserve"> - Sè d­ ®Çu n¨m</t>
  </si>
  <si>
    <t>ThÆng d­ vèn cæ phÇn</t>
  </si>
  <si>
    <t>Lîi nhuËn sau thuÕ ch­a ph©n phèi</t>
  </si>
  <si>
    <t>Sè d­ ®Çu n¨m tr­íc</t>
  </si>
  <si>
    <t xml:space="preserve"> - T¨ng trong n¨m tr­íc</t>
  </si>
  <si>
    <t xml:space="preserve"> - L·i trong n¨m tr­íc</t>
  </si>
  <si>
    <t xml:space="preserve"> - Lç trong n¨m trø¬c</t>
  </si>
  <si>
    <t xml:space="preserve"> - T¨ng  trong kú</t>
  </si>
  <si>
    <t xml:space="preserve"> - L·i trong kú</t>
  </si>
  <si>
    <t xml:space="preserve"> - Gi¶m  trong kú</t>
  </si>
  <si>
    <t xml:space="preserve"> - Lç trong kú</t>
  </si>
  <si>
    <t>kho¶n môc</t>
  </si>
  <si>
    <t>Gi¸ trÞ</t>
  </si>
  <si>
    <t>+VÒ gi¸ trÞ</t>
  </si>
  <si>
    <t xml:space="preserve"> C¸c kho¶n ®Çu t­ tµi chÝnh dµi h¹n</t>
  </si>
  <si>
    <t>Sè l­îng</t>
  </si>
  <si>
    <t xml:space="preserve"> a - §Çu t­ vµo C«ng ty con</t>
  </si>
  <si>
    <t>Lý do thay ®æi víi tõng kho¶n ®Çu t­ /</t>
  </si>
  <si>
    <t>lo¹i cæ phiÕu cña C«ng ty con:</t>
  </si>
  <si>
    <t>+ VÒ sè l­îng</t>
  </si>
  <si>
    <t>+ VÒ gi¸ trÞ</t>
  </si>
  <si>
    <t xml:space="preserve"> b - §Çu t­ vµo C«ng ty liªn doanh , liªn kÕt</t>
  </si>
  <si>
    <t>Mua cæ phiÕu cña C«ng ty CP C¶ng Cöa CÊm  H¶i phßng</t>
  </si>
  <si>
    <t>lo¹i cæ phiÕu cña C«ng ty liªn doanh , liªn kÕt</t>
  </si>
  <si>
    <t xml:space="preserve"> c - §Çu t­ dµi h¹n kh¸c</t>
  </si>
  <si>
    <t xml:space="preserve"> - §Çu t­ cæ phiÕu</t>
  </si>
  <si>
    <t xml:space="preserve"> - §Çu t­ tr¸i phiÕu</t>
  </si>
  <si>
    <t xml:space="preserve"> - Cho vay dµi h¹n</t>
  </si>
  <si>
    <t xml:space="preserve"> - Gãp vèn ®Çu t­ </t>
  </si>
  <si>
    <t>lo¹i cæ phiÕu tr¸i phiÕu</t>
  </si>
  <si>
    <t>C«ng Ty CP VËn T¶i Vµ DÞch Vô Petrolimex  H¶i Phßng</t>
  </si>
  <si>
    <t>T×nh h×nh thùc hiÖn nghÜa vô víi Nhµ n­íc</t>
  </si>
  <si>
    <t>sè ph¶i nép ®Çu kú</t>
  </si>
  <si>
    <t>sè ph¶i nép trong kú</t>
  </si>
  <si>
    <t>sè ®· nép trong kú</t>
  </si>
  <si>
    <t>sè cßn ph¶i nép cuèi kú</t>
  </si>
  <si>
    <t>I. ThuÕ</t>
  </si>
  <si>
    <t xml:space="preserve">  1. ThuÕ GTGT hµng b¸n néi ®Þa</t>
  </si>
  <si>
    <t xml:space="preserve">  2. ThuÕ GTGT hµng nhËp khÈu</t>
  </si>
  <si>
    <t>12</t>
  </si>
  <si>
    <t xml:space="preserve">  3. ThuÕ tiªu thô ®Æc biÖt</t>
  </si>
  <si>
    <t>13</t>
  </si>
  <si>
    <t xml:space="preserve">  4. ThuÕ xuÊt nhËp khÈu</t>
  </si>
  <si>
    <t>14</t>
  </si>
  <si>
    <t xml:space="preserve">  5. ThuÕ thu nhËp doanh nghiÖp</t>
  </si>
  <si>
    <t>15</t>
  </si>
  <si>
    <t xml:space="preserve">  6. ThuÕ thu nhËp c¸ nh©n</t>
  </si>
  <si>
    <t>Th«ng tin bæ sung cho c¸c kho¶n môc tr×nh bµy trong b¸o c¸o l­u chuyÓn tiÒn tÖ</t>
  </si>
  <si>
    <t>16</t>
  </si>
  <si>
    <t xml:space="preserve">  7. ThuÕ tµi nguyªn</t>
  </si>
  <si>
    <t>17</t>
  </si>
  <si>
    <t xml:space="preserve">  8. ThuÕ nhµ ®Êt</t>
  </si>
  <si>
    <t>18</t>
  </si>
  <si>
    <t xml:space="preserve">  9. TiÒn thuª ®Êt</t>
  </si>
  <si>
    <t>19</t>
  </si>
  <si>
    <t xml:space="preserve">  10. C¸c lo¹i thuÕ kh¸c</t>
  </si>
  <si>
    <t>II. C¸c kho¶n ph¶i nép kh¸c</t>
  </si>
  <si>
    <t xml:space="preserve">  1. C¸c kho¶n phô thu</t>
  </si>
  <si>
    <t xml:space="preserve">  2. C¸c kho¶n phÝ, lÖ phÝ</t>
  </si>
  <si>
    <t>32</t>
  </si>
  <si>
    <t xml:space="preserve">  3. C¸c kho¶n ph¶i nép kh¸c</t>
  </si>
  <si>
    <t>Tæng Céng</t>
  </si>
  <si>
    <t xml:space="preserve">    §¬n vÞ tÝnh : ®ång</t>
  </si>
  <si>
    <t>dÞch vô kh¸c</t>
  </si>
  <si>
    <t>Tæng</t>
  </si>
  <si>
    <t>dvô #</t>
  </si>
  <si>
    <t xml:space="preserve"> 4. TiÒn thu håi cho vay , b¸n l¹i c¸c c«ng cô nî cña ®¬n vÞ kh¸c</t>
  </si>
  <si>
    <t xml:space="preserve">Vay ng¾n h¹n </t>
  </si>
  <si>
    <t>KD bÊt ®éng s¶n</t>
  </si>
  <si>
    <t>VËn t¶i thñy</t>
  </si>
  <si>
    <t>cuèi n¨m</t>
  </si>
  <si>
    <t>LËp, ngµy         th¸ng         n¨m 2014</t>
  </si>
  <si>
    <r>
      <t xml:space="preserve">                    </t>
    </r>
    <r>
      <rPr>
        <b/>
        <sz val="14"/>
        <rFont val=".VnTimeH"/>
        <family val="2"/>
      </rPr>
      <t>T×nh h×nh t¨ng gi¶m vèn chñ së h÷u</t>
    </r>
  </si>
  <si>
    <t>cty cp vËn t¶i vµ dv petrolimex HP</t>
  </si>
  <si>
    <t>MÉu sè B01-DN</t>
  </si>
  <si>
    <t>(Ban hµnh theo Q§sè 15/2006/Q§-BTC ngµy 20/03/2006 cña Bé tr­ëng BTC)</t>
  </si>
  <si>
    <t>B¶ng c©n ®èi kÕ to¸n</t>
  </si>
  <si>
    <t xml:space="preserve">   §¬n vÞ tÝnh: ®ång VN</t>
  </si>
  <si>
    <t>ChØ tiªu</t>
  </si>
  <si>
    <t>m· sè</t>
  </si>
  <si>
    <t>thuyÕt minh</t>
  </si>
  <si>
    <t>Sè cuèi quý</t>
  </si>
  <si>
    <t>Sè ®Çu n¨m</t>
  </si>
  <si>
    <t>A. Tµi s¶n ng¾n h¹n [(100)=110+120+130+140+150]</t>
  </si>
  <si>
    <t>100</t>
  </si>
  <si>
    <t xml:space="preserve">  I. TiÒn vµ c¸c kho¶n t­¬ng ®­¬ng tiÒn</t>
  </si>
  <si>
    <t>110</t>
  </si>
  <si>
    <t xml:space="preserve">      1. TiÒn</t>
  </si>
  <si>
    <t>111</t>
  </si>
  <si>
    <t>V.01</t>
  </si>
  <si>
    <t xml:space="preserve">      2. C¸c kho¶n t­¬ng ®­¬ng tiÒn</t>
  </si>
  <si>
    <t>112</t>
  </si>
  <si>
    <t xml:space="preserve"> II. C¸c kho¶n ®Çu t­ tµi chÝnh ng¾n h¹n</t>
  </si>
  <si>
    <t>120</t>
  </si>
  <si>
    <t>V.02</t>
  </si>
  <si>
    <t xml:space="preserve">      1. §Çu t­ ng¾n h¹n</t>
  </si>
  <si>
    <t>121</t>
  </si>
  <si>
    <t xml:space="preserve">      2. Dù phßng gi¶m gi¸ ®Çu t­ ng¾n h¹n (*)</t>
  </si>
  <si>
    <t>129</t>
  </si>
  <si>
    <t>III. C¸c kho¶n ph¶i thu ng¾n h¹n</t>
  </si>
  <si>
    <t>130</t>
  </si>
  <si>
    <t xml:space="preserve">      1. Ph¶i thu cña kh¸ch hµng</t>
  </si>
  <si>
    <t>131</t>
  </si>
  <si>
    <t xml:space="preserve">      2. Tr¶ tr­íc cho ng­êi b¸n</t>
  </si>
  <si>
    <t>132</t>
  </si>
  <si>
    <t xml:space="preserve">      3. Ph¶i thu néi bé ng¾n h¹n</t>
  </si>
  <si>
    <t>133</t>
  </si>
  <si>
    <t xml:space="preserve">      4. Ph¶i thu theo tiÕn ®é KHH§ x©y dùng</t>
  </si>
  <si>
    <t>134</t>
  </si>
  <si>
    <t xml:space="preserve">      5. C¸c kho¶n ph¶i thu kh¸c</t>
  </si>
  <si>
    <t>V.03</t>
  </si>
  <si>
    <t xml:space="preserve">      6. Dù phßng c¸c kho¶n thu khã ®ßi (*)</t>
  </si>
  <si>
    <t>139</t>
  </si>
  <si>
    <t xml:space="preserve"> IV. Hµng tån kho</t>
  </si>
  <si>
    <t>140</t>
  </si>
  <si>
    <t xml:space="preserve">      1. Hµng tån kho</t>
  </si>
  <si>
    <t>141</t>
  </si>
  <si>
    <t>V.04</t>
  </si>
  <si>
    <t xml:space="preserve">      2. Dù phßng gi¶m gi¸ hµng tån kho (*)</t>
  </si>
  <si>
    <t>149</t>
  </si>
  <si>
    <t xml:space="preserve"> V. Tµi s¶n ng¾n h¹n kh¸c</t>
  </si>
  <si>
    <t>150</t>
  </si>
  <si>
    <t xml:space="preserve">      1. Chi phi tr¶ tr­íc</t>
  </si>
  <si>
    <t>151</t>
  </si>
  <si>
    <t xml:space="preserve">      2. ThuÕ GTGT ®­îc khÊu trõ</t>
  </si>
  <si>
    <t>152</t>
  </si>
  <si>
    <t xml:space="preserve">      3. ThuÕ vµ c¸c kho¶n kh¸c ph¶i thu nhµ n­íc</t>
  </si>
  <si>
    <t>V.05</t>
  </si>
  <si>
    <t xml:space="preserve">      4. Tµi s¶n ng¾n h¹n kh¸c</t>
  </si>
  <si>
    <t>158</t>
  </si>
  <si>
    <t>V.06</t>
  </si>
  <si>
    <t>B. Tµi s¶n dµi h¹n(200)=210+220+240+250+260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</si>
  <si>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</si>
  <si>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</si>
  <si>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</si>
  <si>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</si>
  <si>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</si>
  <si>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 xml:space="preserve">      2. Vèn kinh doanh ë ®¬n vÞ trùc thuéc</t>
  </si>
  <si>
    <t xml:space="preserve">      3. Ph¶i thu néi bé dµi h¹n</t>
  </si>
  <si>
    <t xml:space="preserve">      4. Ph¶i thu dµi h¹n kh¸c</t>
  </si>
  <si>
    <t>V.07</t>
  </si>
  <si>
    <t xml:space="preserve">      5. Dù phßng ph¶i thu dµi h¹n khã ®ßi (*)</t>
  </si>
  <si>
    <t>219</t>
  </si>
  <si>
    <t xml:space="preserve"> II. Tµi s¶n cè ®Þnh</t>
  </si>
  <si>
    <t>220</t>
  </si>
  <si>
    <t xml:space="preserve">      1. Tµi s¶n cè ®Þnh h÷u h×nh</t>
  </si>
  <si>
    <t>221</t>
  </si>
  <si>
    <t>V.08</t>
  </si>
  <si>
    <t xml:space="preserve">         - Nguyªn gi¸</t>
  </si>
  <si>
    <t>222</t>
  </si>
  <si>
    <t xml:space="preserve">         - Gi¸ trÞ hao mßn luü kÕ(*)</t>
  </si>
  <si>
    <t>223</t>
  </si>
  <si>
    <t xml:space="preserve">      2. Tµi s¶n cè ®Þnh thuª tµi chÝnh</t>
  </si>
  <si>
    <t>224</t>
  </si>
  <si>
    <t>ThuÕ TNCN cßn ph¶i thu ng­êi lao ®éng</t>
  </si>
  <si>
    <t>V.09</t>
  </si>
  <si>
    <t>225</t>
  </si>
  <si>
    <t>226</t>
  </si>
  <si>
    <t xml:space="preserve">      3. Tµi s¶n cè ®Þnh v« h×nh</t>
  </si>
  <si>
    <t>227</t>
  </si>
  <si>
    <t>V.10</t>
  </si>
  <si>
    <t>228</t>
  </si>
  <si>
    <t>229</t>
  </si>
  <si>
    <t xml:space="preserve">      4. Chi phÝ x©y dùng c¬ b¶n dë dang</t>
  </si>
  <si>
    <t>230</t>
  </si>
  <si>
    <t>V.11</t>
  </si>
  <si>
    <t xml:space="preserve"> III. BÊt ®éng s¶n ®Çu t­</t>
  </si>
  <si>
    <t>240</t>
  </si>
  <si>
    <t>V.12</t>
  </si>
  <si>
    <t xml:space="preserve">      - Nguyªn gi¸</t>
  </si>
  <si>
    <t>241</t>
  </si>
  <si>
    <t xml:space="preserve">      - Gi¸ trÞ hao mßn luü kÕ (*)</t>
  </si>
  <si>
    <t>242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</si>
  <si>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</si>
  <si>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</si>
  <si>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</si>
  <si>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</si>
  <si>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</si>
  <si>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</si>
  <si>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dµi h¹n kh¸c</t>
  </si>
  <si>
    <t>258</t>
  </si>
  <si>
    <t>V.13</t>
  </si>
  <si>
    <t xml:space="preserve">      4. Dù phßng gi¶m gi¸ chøng kho¸n ®Çu t­ dµi h¹n (*)</t>
  </si>
  <si>
    <t>259</t>
  </si>
  <si>
    <t xml:space="preserve"> V. Tµi s¶n dµi h¹n kh¸c</t>
  </si>
  <si>
    <t>260</t>
  </si>
  <si>
    <t xml:space="preserve">      1. Chi phÝ tr¶ tr­íc dµi h¹n</t>
  </si>
  <si>
    <t>261</t>
  </si>
  <si>
    <t>V.14</t>
  </si>
  <si>
    <t xml:space="preserve">      2. Tµi s¶n thuÕ thu nhËp ho·n l¹i</t>
  </si>
  <si>
    <t>262</t>
  </si>
  <si>
    <t>V.21</t>
  </si>
  <si>
    <t xml:space="preserve">      3. Tµi s¶n dµi h¹n kh¸c</t>
  </si>
  <si>
    <t>268</t>
  </si>
  <si>
    <t>VI .Lîi thÕ th­¬ng m¹i</t>
  </si>
  <si>
    <t>Tæng céng tµi s¶n (270 = 100 + 200)</t>
  </si>
  <si>
    <t>270</t>
  </si>
  <si>
    <t>Nguån vèn</t>
  </si>
  <si>
    <t/>
  </si>
  <si>
    <t>A. Nî ph¶i tr¶(300)=310+330</t>
  </si>
  <si>
    <t>300</t>
  </si>
  <si>
    <t xml:space="preserve">  I. Nî ng¾n h¹n</t>
  </si>
  <si>
    <t>310</t>
  </si>
  <si>
    <t xml:space="preserve">       1. Vay vµ nî ng¾n h¹n</t>
  </si>
  <si>
    <t>311</t>
  </si>
  <si>
    <t>V.15</t>
  </si>
  <si>
    <t xml:space="preserve">       2. Ph¶i tr¶ cho ng­êi b¸n</t>
  </si>
  <si>
    <t>312</t>
  </si>
  <si>
    <t xml:space="preserve">       3. Ng­êi mua tr¶ tiÒn tr­íc</t>
  </si>
  <si>
    <t>313</t>
  </si>
  <si>
    <t xml:space="preserve">       4. ThuÕ &amp; c¸c kho¶n ph¶i nép NN</t>
  </si>
  <si>
    <t>314</t>
  </si>
  <si>
    <t>V.16</t>
  </si>
  <si>
    <t xml:space="preserve">       5. Ph¶i tr¶ ng­êi lao ®éng</t>
  </si>
  <si>
    <t>315</t>
  </si>
  <si>
    <t xml:space="preserve">       6.Chi phÝ ph¶i tr¶</t>
  </si>
  <si>
    <t>316</t>
  </si>
  <si>
    <t>V.17</t>
  </si>
  <si>
    <t xml:space="preserve">       7. Ph¶i tr¶ néi bé</t>
  </si>
  <si>
    <t>317</t>
  </si>
  <si>
    <t xml:space="preserve">       8. Ph¶i tr¶ theo tiÕn ®é KH H§ x©y dùng</t>
  </si>
  <si>
    <t>318</t>
  </si>
  <si>
    <t xml:space="preserve">       9. C¸c kho¶n ph¶i tr¶,ph¶i nép kh¸c</t>
  </si>
  <si>
    <t>319</t>
  </si>
  <si>
    <t>V.18</t>
  </si>
  <si>
    <t xml:space="preserve">       10. Dù phßng ph¶i tr¶ ng¾n h¹n</t>
  </si>
  <si>
    <t xml:space="preserve">       11. Quü khen th­ëng , phóc lîi</t>
  </si>
  <si>
    <t xml:space="preserve"> II. Nî dµi h¹n</t>
  </si>
  <si>
    <t xml:space="preserve">       1. Ph¶i tr¶ dµi h¹n ng­êi b¸n</t>
  </si>
  <si>
    <t xml:space="preserve">       2. Ph¶i tr¶ néi bé dµi h¹n</t>
  </si>
  <si>
    <t>V.19</t>
  </si>
  <si>
    <t xml:space="preserve">       3. Ph¶i tr¶ dµi h¹n kh¸c</t>
  </si>
  <si>
    <t xml:space="preserve">       4. Vay vµ nî dµi h¹n</t>
  </si>
  <si>
    <t>V.20</t>
  </si>
  <si>
    <t xml:space="preserve">       5. ThuÕ vµ thu nhËp ho·n l¹i ph¶i tr¶</t>
  </si>
  <si>
    <t xml:space="preserve">       6. Dù phßng trî cÊp mÊt viÖc lµm</t>
  </si>
  <si>
    <t xml:space="preserve">       7. Dù phßng ph¶i tr¶ dµi h¹n</t>
  </si>
  <si>
    <t xml:space="preserve">       8. Doanh thu ch­a thùc hiÖn</t>
  </si>
  <si>
    <t>B. Nguån vèn chñ së h÷u(400)=410+430</t>
  </si>
  <si>
    <t>400</t>
  </si>
  <si>
    <t xml:space="preserve"> I. Nguån vèn, quü</t>
  </si>
  <si>
    <t>410</t>
  </si>
  <si>
    <t>V.22</t>
  </si>
  <si>
    <t xml:space="preserve">      1. Vèn ®Çu t­ cña chñ së h÷u</t>
  </si>
  <si>
    <t>411</t>
  </si>
  <si>
    <t xml:space="preserve">      2. ThÆng d­ vèn cæ phÇn</t>
  </si>
  <si>
    <t>412</t>
  </si>
  <si>
    <t xml:space="preserve">      3. Vèn kh¸c cña chñ së h÷u</t>
  </si>
  <si>
    <t>413</t>
  </si>
  <si>
    <t xml:space="preserve">      4. Cæ phiÕu quü(*)</t>
  </si>
  <si>
    <t>414</t>
  </si>
  <si>
    <t xml:space="preserve">      5. Chªnh lÖch ®¸nh gi¸ l¹i tµi s¶n</t>
  </si>
  <si>
    <t>415</t>
  </si>
  <si>
    <t xml:space="preserve">      6. Chªnh lÖch tû gi¸ hèi ®o¸i</t>
  </si>
  <si>
    <t>416</t>
  </si>
  <si>
    <t xml:space="preserve">      7. Quü ®Çu t­ ph¸t triÓn</t>
  </si>
  <si>
    <t>417</t>
  </si>
  <si>
    <t xml:space="preserve">  + TËp ®oµn X¨ng dÇu ViÖt Nam</t>
  </si>
  <si>
    <t xml:space="preserve">      8. Quü dù phßng tµi chÝnh</t>
  </si>
  <si>
    <t>418</t>
  </si>
  <si>
    <t xml:space="preserve">      9. Quü kh¸c thuéc vèn chñ së h÷u</t>
  </si>
  <si>
    <t>419</t>
  </si>
  <si>
    <t xml:space="preserve">      10. Lîi nhuËn sau thuÕ ch­a ph©n phèi</t>
  </si>
  <si>
    <t>420</t>
  </si>
  <si>
    <t xml:space="preserve">      11. Nguån vèn ®Çu t­ XDCB</t>
  </si>
  <si>
    <t>421</t>
  </si>
  <si>
    <t xml:space="preserve"> II. Nguån kinh  phÝ</t>
  </si>
  <si>
    <t>V.23</t>
  </si>
  <si>
    <t>III . Lîi Ých cña cæ ®«ng thiÓu sè</t>
  </si>
  <si>
    <t xml:space="preserve">          Tæng céng nguån vèn (430 = 300 + 400)</t>
  </si>
  <si>
    <t>C¸c chØ tiªu ngoµi b¶ng c©n ®èi kÕ to¸n</t>
  </si>
  <si>
    <t xml:space="preserve">    1. Tµi s¶n thuª ngoµi</t>
  </si>
  <si>
    <t xml:space="preserve">    2. VËt t­ hµng ho¸ gi÷ hé gia c«ng</t>
  </si>
  <si>
    <t xml:space="preserve">    3. Hµng ho¸ nhËn hé, nhËn ký göi, ký c­îc</t>
  </si>
  <si>
    <t xml:space="preserve">    4. Nî khã ®ßi ®· xö lý</t>
  </si>
  <si>
    <t xml:space="preserve">           Tæng gi¸m ®èc</t>
  </si>
  <si>
    <t xml:space="preserve">      1. Nguån kinh phÝ</t>
  </si>
  <si>
    <t xml:space="preserve">      2. Nguån kinh phÝ h×nh thµnh TSC§</t>
  </si>
  <si>
    <t>MÉu sè B02a-DN</t>
  </si>
  <si>
    <t xml:space="preserve"> - Gi¸ trÞ cßn l¹i cuèi kú cña TSC§ h÷u h×nh ®· dïng ®Ó thÕ chÊp, cÇm cè ®¶m b¶o c¸c kho¶n vay:  </t>
  </si>
  <si>
    <t xml:space="preserve"> - Gi¸ trÞ cßn l¹i cuèi kú cña TSC§ h÷u h×nh ®· dïng ®Ó thÕ chÊp, cÇm cè ®¶m b¶o c¸c kho¶n vay: </t>
  </si>
  <si>
    <t xml:space="preserve">  + Tæng C«ng ty vËn t¶i thuû Petrolimex</t>
  </si>
  <si>
    <t>ChuyÓn nh­îng cæ phiÕu C¶ng CÊm</t>
  </si>
  <si>
    <t xml:space="preserve"> C¸c kho¶n ph¶i tr¶</t>
  </si>
  <si>
    <t>B¸o c¸o kÕt qu¶ bé phËn cho kú tµi chÝnh kÕt thóc ngµy 30 th¸ng 06 n¨m 2014</t>
  </si>
  <si>
    <t xml:space="preserve">Tµi s¶n bé phËn vµ nî bé phËn cho kú tµi chÝnh kÕt thóc ngµy 30 th¸ng 06 n¨m 2013 </t>
  </si>
  <si>
    <t>Tµi s¶n bé phËn vµ nî bé phËn cho kú tµi chÝnh kÕt thóc ngµy 30 th¸ng 06 n¨m 2014</t>
  </si>
  <si>
    <t>Ban hµnh theo Q§sè 15/2006/Q§-BTC ngµy 20/03/2006 cña Bé tr­ëng BTC</t>
  </si>
  <si>
    <t xml:space="preserve">kÕt qu¶ ho¹t ®éng s¶n xuÊt kinh doanh </t>
  </si>
  <si>
    <t xml:space="preserve">chØ tiªu </t>
  </si>
  <si>
    <t xml:space="preserve">m· sè </t>
  </si>
  <si>
    <t>Luü kÕ tõ ®Çu n¨m ®Õn cuèi quÝ nµy</t>
  </si>
  <si>
    <t>N¨m nay</t>
  </si>
  <si>
    <t>N¨m tr­íc</t>
  </si>
  <si>
    <t>1. Doanh thu b¸n hµng vµ cung cÊp dÞch vô</t>
  </si>
  <si>
    <t>01</t>
  </si>
  <si>
    <t>VI.25</t>
  </si>
  <si>
    <t>2. C¸c kho¶n gi¶m trõ (05+06+07)</t>
  </si>
  <si>
    <t>02</t>
  </si>
  <si>
    <t>3. Doanh thu thuÇn vÒ b¸n hµng vµ cung cÊp dÞch vô (10=01-02)</t>
  </si>
  <si>
    <t>10</t>
  </si>
  <si>
    <t>VI.27</t>
  </si>
  <si>
    <t>4. Gi¸ vèn hµng b¸n</t>
  </si>
  <si>
    <t>11</t>
  </si>
  <si>
    <t>5. Lîi nhuËn gép vÒ b¸n hµng vµ cung cÊp dÞch vô (20=10-11)</t>
  </si>
  <si>
    <t>20</t>
  </si>
  <si>
    <t>6. Doanh thu ho¹t ®éng tµi chÝnh</t>
  </si>
  <si>
    <t>21</t>
  </si>
  <si>
    <t>VI.26</t>
  </si>
  <si>
    <t xml:space="preserve"> 7. ChiphÝ tµi chÝnh</t>
  </si>
  <si>
    <t>22</t>
  </si>
  <si>
    <t>VI.28</t>
  </si>
  <si>
    <t xml:space="preserve">    Trong ®ã: L·i vay ph¶i tr¶</t>
  </si>
  <si>
    <t>23</t>
  </si>
  <si>
    <t>8. Chi phÝ b¸n hµng</t>
  </si>
  <si>
    <t>24</t>
  </si>
  <si>
    <t>9. Chi phÝ qu¶n lý doanh nghiÖp</t>
  </si>
  <si>
    <t>25</t>
  </si>
  <si>
    <t>10. Lîi nhuËn thuÇn tõ ho¹t ®éng kinh doanh (30=20+(21-22)-(24+25))</t>
  </si>
  <si>
    <t>30</t>
  </si>
  <si>
    <t>11. Thu nhËp kh¸c</t>
  </si>
  <si>
    <t>31</t>
  </si>
  <si>
    <t>12. Chi phÝ kh¸c</t>
  </si>
  <si>
    <t>33</t>
  </si>
  <si>
    <t>13. Lîi nhuËn kh¸c (40=31-32)</t>
  </si>
  <si>
    <t>40</t>
  </si>
  <si>
    <t>14. L·i (lç) trong c«ng ty liªn doanh , liªn kÕt</t>
  </si>
  <si>
    <t>45</t>
  </si>
  <si>
    <t>15. Tæng lîi nhuËn kÕ to¸n tr­íc thuÕ (50=30+40)</t>
  </si>
  <si>
    <t>50</t>
  </si>
  <si>
    <t>16. Chi phÝ thuÕ TNDN hiÖn hµnh</t>
  </si>
  <si>
    <t>51</t>
  </si>
  <si>
    <t>VI.30</t>
  </si>
  <si>
    <t>17. Chi phÝ thuÕ TNDN ho·n l¹i</t>
  </si>
  <si>
    <t>52</t>
  </si>
  <si>
    <t>18. Lîi nhuËn sau thuÕ thu nhËp doanh nghiÖp (60=50-51-52)</t>
  </si>
  <si>
    <t>60</t>
  </si>
  <si>
    <t>19. Lîi nhuËn sau thuÕ cña cæ ®«ng thiÓu sè</t>
  </si>
  <si>
    <t>61</t>
  </si>
  <si>
    <t>20. Lîi nhuËn sau thuÕ cña cæ ®«ng c«ng ty mÑ</t>
  </si>
  <si>
    <t>62</t>
  </si>
  <si>
    <t>21. L·i c¬ b¶n trªn cæ phiÕu</t>
  </si>
  <si>
    <t>70</t>
  </si>
  <si>
    <t xml:space="preserve">         Ng­êi lËp                                                        KÕ to¸n tr­ëng</t>
  </si>
  <si>
    <t xml:space="preserve">         Tæng gi¸m ®èc</t>
  </si>
  <si>
    <t xml:space="preserve">             §¬n vÞ tÝnh : §ång VN</t>
  </si>
  <si>
    <t>(Ban hµnh theo Q§ sè 15/2006/Q§-BTC</t>
  </si>
  <si>
    <t>ngµy 20/03/2006 cña Bé tr­ëng BTC)</t>
  </si>
  <si>
    <t>QuÝ 2 N¨m 2014</t>
  </si>
  <si>
    <t>(T¹i ngµy 30/06/2014)</t>
  </si>
  <si>
    <t>Cty cæ phÇn vËn t¶i vµ dÞch vô Petrolimex HP</t>
  </si>
  <si>
    <t>MÉu sè B03 - DN</t>
  </si>
  <si>
    <t>(Ban hµnh theo Q§ sè15/2006/Q§-BTC</t>
  </si>
  <si>
    <t>b¸o c¸o L­u chuyÓn tiÒn tÖ</t>
  </si>
  <si>
    <t>( Theo ph­¬ng ph¸p gi¸n tiÕp)</t>
  </si>
  <si>
    <t>Kho¶n môc</t>
  </si>
  <si>
    <t>Sè d­ cuèi kú</t>
  </si>
  <si>
    <t>Sè d­ ®Çu kú</t>
  </si>
  <si>
    <t>M¸ sè</t>
  </si>
  <si>
    <t>Luü kÕ tõ ®Çu n¨m ®Õn cuèi quý nµy</t>
  </si>
  <si>
    <t>n¨m nay</t>
  </si>
  <si>
    <t>n¨m tr­íc</t>
  </si>
  <si>
    <t>Tæng céng</t>
  </si>
  <si>
    <t>I. L­u chuyÓn tiÒn tõ ho¹t ®éng s¶n xuÊt kinh doanh</t>
  </si>
  <si>
    <t>1. Lîi nhuËn tr­íc thuÕ</t>
  </si>
  <si>
    <t>2. §iÒu chØnh cho c¸c kho¶n</t>
  </si>
  <si>
    <t xml:space="preserve"> - KhÊu hao TSC§</t>
  </si>
  <si>
    <t xml:space="preserve"> - C¸c kho¶n dù phßng</t>
  </si>
  <si>
    <t>03</t>
  </si>
  <si>
    <t xml:space="preserve"> - L·i, lç chªnh lÖch tû gi¸ hèi ®o¸i ch­a thùc hiÖn</t>
  </si>
  <si>
    <t>04</t>
  </si>
  <si>
    <t>Hµng tån kho</t>
  </si>
  <si>
    <t xml:space="preserve"> - L·i, lç tõ ho¹t ®éng ®Çu t­</t>
  </si>
  <si>
    <t>05</t>
  </si>
  <si>
    <t xml:space="preserve"> - Chi phÝ l·i vay</t>
  </si>
  <si>
    <t>06</t>
  </si>
  <si>
    <t>3. Lîi nhuËn tõ ho¹t ®éng kinh doanh tr­íc thay ®æi vèn l­u ®éng</t>
  </si>
  <si>
    <t>08</t>
  </si>
  <si>
    <t xml:space="preserve"> - T¨ng,  gi¶m c¸c kho¶n ph¶i thu</t>
  </si>
  <si>
    <t>09</t>
  </si>
  <si>
    <t xml:space="preserve"> - T¨ng,  gi¶m hµng tån kho</t>
  </si>
  <si>
    <t xml:space="preserve"> - T¨ng,  gi¶m c¸c kho¶n ph¶i tr¶ ( Kh«ng kÓ l·i vay ph¶i tr¶, thuÕ thu nhËp doanh nghiÖp ph¶i nép)</t>
  </si>
  <si>
    <t xml:space="preserve"> - T¨ng , gi¶m chi phÝ tr¶ tr­íc</t>
  </si>
  <si>
    <t xml:space="preserve"> - ThuÕ thu nhËp doanh nghiÖp ®· nép</t>
  </si>
  <si>
    <t xml:space="preserve"> - TiÒn thu kh¸c tõ ho¹t ®éng kinh doanh</t>
  </si>
  <si>
    <t xml:space="preserve"> - TiÒn chi kh¸c cho ho¹t ®éng kinh doanh</t>
  </si>
  <si>
    <t>L­u chuyÓn thuÇn tõ ho¹t ®éng kinh doanh</t>
  </si>
  <si>
    <t>Chi phÝ ph¶i tr¶</t>
  </si>
  <si>
    <t>II. L­u chuyÓn tiÒn thuÇn tõ ho¹t ®éng ®Çu t­</t>
  </si>
  <si>
    <t xml:space="preserve"> 1. TiÒn chi ®Ó mua s¾m , x©y d­ng TSC§ vµ c¸c tµi s¶n dµi h¹n kh¸c </t>
  </si>
  <si>
    <t xml:space="preserve"> 2. TiÒn thu tõ thanh lý, nh­îng b¸n TSC§ vµ c¸c tµi s¶n dµi h¹n kh¸c</t>
  </si>
  <si>
    <t xml:space="preserve">  + TËp ®oµn x¨ng dÇu ViÖt Nam</t>
  </si>
  <si>
    <t xml:space="preserve"> 5. TiÒn chi ®Çu t­ vèn gãp vµo ®¬n vÞ kh¸c</t>
  </si>
  <si>
    <t xml:space="preserve"> 6. TiÒn thu håi  ®Çu t­ vèn gãp vµo ®¬n vÞ kh¸c</t>
  </si>
  <si>
    <t xml:space="preserve"> 7. TiÒn thu l·i cho vay, cæ tøc vµ lîi nhuËn ®­îc chia</t>
  </si>
  <si>
    <t>L­u chuyÓn thuÇn tõ ho¹t ®éng ®Çu t­</t>
  </si>
  <si>
    <t>Chi phÝ tr¶ tr­íc dµi h¹n</t>
  </si>
  <si>
    <t>III . L­u chuyÓn tiÒn thuÇn tõ ho¹t ®éng tµi chÝnh</t>
  </si>
  <si>
    <t xml:space="preserve"> 1. TiÒn thu tõ ph¸t hµnh cæ phiÕu , nhËn vèn gãp cña chñ së h÷u</t>
  </si>
  <si>
    <t xml:space="preserve"> 2. TiÒn chi tr¶ vèn gãp cho  c¸c chñ së h÷u,  mua l¹i cæ phiÕu cña </t>
  </si>
  <si>
    <t>doanh nghiÖp ®· ph¸t hµnh</t>
  </si>
  <si>
    <t xml:space="preserve"> 3. TiÒn vay ng¾n h¹n , dµi h¹n nhËn ®­îc</t>
  </si>
  <si>
    <t>Kinh doanh x¨ng dÇu</t>
  </si>
  <si>
    <t>Tæng tµi s¶n</t>
  </si>
  <si>
    <t>Tæng nî ph¶i tr¶</t>
  </si>
  <si>
    <t>4. TiÒn chi tr¶ nî gèc vay</t>
  </si>
  <si>
    <t xml:space="preserve"> 5. TiÒn chi tr¶ nî thuª tµi chÝnh</t>
  </si>
  <si>
    <t xml:space="preserve"> 6. Cæ tøc, lîi nhuËn ®· tr¶ cho chñ së h÷u</t>
  </si>
  <si>
    <t>L­u chuyÓn thuÇn tõ ho¹t ®éng  tµi chÝnh</t>
  </si>
  <si>
    <t>L­u chuyÓn tiÒn thuÇn trong kú (50=20+30+40)</t>
  </si>
  <si>
    <t>TiÒn vµ t­¬ng ®­¬ng tiÒn ®Çu kú</t>
  </si>
  <si>
    <t>¶nh h­ëng cña thay ®æi tû gi¸ hèi ®o¸i quy ®æi ngo¹i tÖ</t>
  </si>
  <si>
    <t>TiÒn vµ t­¬ng ®­¬ng tiÒn cuèi kú (70=50+60+61)</t>
  </si>
  <si>
    <t xml:space="preserve">       Ng­êi lËp                                 KÕ to¸n tr­ëng</t>
  </si>
  <si>
    <t>Tæng gi¸m ®èc</t>
  </si>
  <si>
    <t>Ngµy 20/03/2006 cña Bé tr­ëng BTC )</t>
  </si>
  <si>
    <t>+</t>
  </si>
  <si>
    <t>-</t>
  </si>
  <si>
    <t xml:space="preserve"> - TiÒn l·i vay ®· tr¶</t>
  </si>
  <si>
    <t>MÉu sè B 09a -DN</t>
  </si>
  <si>
    <t>thuyÕt minh b¸o c¸o tµi chÝnh</t>
  </si>
  <si>
    <t>I. ®Æc ®iÓm ho¹t ®éng cña doanh nghiÖp</t>
  </si>
  <si>
    <t>Q2 n¨m 2014</t>
  </si>
  <si>
    <t>Quý 2/2014</t>
  </si>
  <si>
    <t>®Çu kú</t>
  </si>
  <si>
    <t>31/03/2014</t>
  </si>
  <si>
    <t>Quý 2/2013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</si>
</sst>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Bs&quot;\ #,##0_);\(&quot;Bs&quot;\ #,##0\)"/>
    <numFmt numFmtId="173" formatCode="&quot;Bs&quot;\ #,##0_);[Red]\(&quot;Bs&quot;\ #,##0\)"/>
    <numFmt numFmtId="174" formatCode="&quot;Bs&quot;\ #,##0.00_);\(&quot;Bs&quot;\ #,##0.00\)"/>
    <numFmt numFmtId="175" formatCode="&quot;Bs&quot;\ #,##0.00_);[Red]\(&quot;Bs&quot;\ #,##0.00\)"/>
    <numFmt numFmtId="176" formatCode="_(&quot;Bs&quot;\ * #,##0_);_(&quot;Bs&quot;\ * \(#,##0\);_(&quot;Bs&quot;\ * &quot;-&quot;_);_(@_)"/>
    <numFmt numFmtId="177" formatCode="_(&quot;Bs&quot;\ * #,##0.00_);_(&quot;Bs&quot;\ * \(#,##0.00\);_(&quot;Bs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p&quot;#,##0_);\(&quot;Rp&quot;#,##0\)"/>
    <numFmt numFmtId="187" formatCode="&quot;Rp&quot;#,##0_);[Red]\(&quot;Rp&quot;#,##0\)"/>
    <numFmt numFmtId="188" formatCode="&quot;Rp&quot;#,##0.00_);\(&quot;Rp&quot;#,##0.00\)"/>
    <numFmt numFmtId="189" formatCode="&quot;Rp&quot;#,##0.00_);[Red]\(&quot;Rp&quot;#,##0.00\)"/>
    <numFmt numFmtId="190" formatCode="_(&quot;Rp&quot;* #,##0_);_(&quot;Rp&quot;* \(#,##0\);_(&quot;Rp&quot;* &quot;-&quot;_);_(@_)"/>
    <numFmt numFmtId="191" formatCode="_(&quot;Rp&quot;* #,##0.00_);_(&quot;Rp&quot;* \(#,##0.00\);_(&quot;Rp&quot;* &quot;-&quot;??_);_(@_)"/>
    <numFmt numFmtId="192" formatCode="&quot;€&quot;\ #,##0_);\(&quot;€&quot;\ #,##0\)"/>
    <numFmt numFmtId="193" formatCode="&quot;€&quot;\ #,##0_);[Red]\(&quot;€&quot;\ #,##0\)"/>
    <numFmt numFmtId="194" formatCode="&quot;€&quot;\ #,##0.00_);\(&quot;€&quot;\ #,##0.00\)"/>
    <numFmt numFmtId="195" formatCode="&quot;€&quot;\ #,##0.00_);[Red]\(&quot;€&quot;\ #,##0.00\)"/>
    <numFmt numFmtId="196" formatCode="_(&quot;€&quot;\ * #,##0_);_(&quot;€&quot;\ * \(#,##0\);_(&quot;€&quot;\ * &quot;-&quot;_);_(@_)"/>
    <numFmt numFmtId="197" formatCode="_(&quot;€&quot;\ * #,##0.00_);_(&quot;€&quot;\ * \(#,##0.00\);_(&quot;€&quot;\ * &quot;-&quot;??_);_(@_)"/>
    <numFmt numFmtId="198" formatCode="#,##0;[Red]#,##0"/>
    <numFmt numFmtId="199" formatCode="0.000"/>
    <numFmt numFmtId="200" formatCode="0.000%"/>
    <numFmt numFmtId="201" formatCode="0.0%"/>
    <numFmt numFmtId="202" formatCode="_(* #,##0_);_(* \(#,##0\);_(* &quot;-&quot;??_);_(@_)"/>
    <numFmt numFmtId="203" formatCode="#,##0_ ;\-#,##0\ "/>
    <numFmt numFmtId="204" formatCode="_ * #,##0.00_ ;_ * \-#,##0.00_ ;_ * &quot;-&quot;??_ ;_ @_ "/>
    <numFmt numFmtId="205" formatCode="_ * #,##0_ ;_ * \-#,##0_ ;_ * &quot;-&quot;??_ ;_ @_ "/>
    <numFmt numFmtId="206" formatCode="_._.* \(#,##0\)_%;_._.* #,##0_)_%;_._.* 0_)_%;_._.@_)_%"/>
    <numFmt numFmtId="207" formatCode="_-* #,##0\ _€_-;\-* #,##0\ _€_-;_-* &quot;-&quot;??\ _€_-;_-@_-"/>
    <numFmt numFmtId="208" formatCode="_(* #,##0_);[Red]_(* \(#,##0\);_(* &quot; &quot;??_);_(@_)"/>
    <numFmt numFmtId="209" formatCode="#,##0.0"/>
    <numFmt numFmtId="210" formatCode="_-* #,##0.0\ _€_-;\-* #,##0.0\ _€_-;_-* &quot;-&quot;??\ _€_-;_-@_-"/>
    <numFmt numFmtId="211" formatCode="#,##0_);\(#,##0\);&quot;-&quot;??_)"/>
    <numFmt numFmtId="212" formatCode="_(* #,##0_);_(* \(#,##0\);_(* &quot; &quot;??_);_(@_)"/>
  </numFmts>
  <fonts count="66">
    <font>
      <sz val="11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sz val="11"/>
      <color indexed="12"/>
      <name val="Times New Roman"/>
      <family val="1"/>
    </font>
    <font>
      <i/>
      <sz val="11"/>
      <color indexed="23"/>
      <name val="Calibri"/>
      <family val="2"/>
    </font>
    <font>
      <u val="single"/>
      <sz val="11"/>
      <color indexed="36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14"/>
      <name val=".VnTime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.VnTime"/>
      <family val="2"/>
    </font>
    <font>
      <b/>
      <sz val="10"/>
      <name val=".VnTimeH"/>
      <family val="2"/>
    </font>
    <font>
      <b/>
      <i/>
      <sz val="14"/>
      <name val=".VnTime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i/>
      <sz val="12"/>
      <name val=".VnTime"/>
      <family val="2"/>
    </font>
    <font>
      <b/>
      <sz val="9"/>
      <name val=".VnTimeH"/>
      <family val="2"/>
    </font>
    <font>
      <sz val="9"/>
      <name val=".VnTime"/>
      <family val="2"/>
    </font>
    <font>
      <b/>
      <sz val="10"/>
      <name val=".VnTime"/>
      <family val="2"/>
    </font>
    <font>
      <b/>
      <sz val="11"/>
      <name val=".VnTime"/>
      <family val="2"/>
    </font>
    <font>
      <sz val="10"/>
      <name val=".VnTime"/>
      <family val="2"/>
    </font>
    <font>
      <b/>
      <sz val="9"/>
      <name val=".vntime"/>
      <family val="2"/>
    </font>
    <font>
      <sz val="10"/>
      <name val="vnskua"/>
      <family val="2"/>
    </font>
    <font>
      <sz val="9"/>
      <name val="vnskua"/>
      <family val="2"/>
    </font>
    <font>
      <b/>
      <i/>
      <sz val="9"/>
      <name val=".VnTimeH"/>
      <family val="2"/>
    </font>
    <font>
      <b/>
      <sz val="14"/>
      <name val=".VnTimeH"/>
      <family val="2"/>
    </font>
    <font>
      <sz val="12"/>
      <name val=".VnUniverseH"/>
      <family val="2"/>
    </font>
    <font>
      <sz val="9"/>
      <name val=".VnHelvetInsH"/>
      <family val="2"/>
    </font>
    <font>
      <sz val="10"/>
      <name val=".VnTimeH"/>
      <family val="2"/>
    </font>
    <font>
      <i/>
      <sz val="10"/>
      <name val=".VnTime"/>
      <family val="2"/>
    </font>
    <font>
      <b/>
      <sz val="16"/>
      <name val=".VnTimeH"/>
      <family val="2"/>
    </font>
    <font>
      <sz val="9"/>
      <name val=".VnTimeH"/>
      <family val="2"/>
    </font>
    <font>
      <b/>
      <sz val="9"/>
      <color indexed="8"/>
      <name val=".VnTimeH"/>
      <family val="2"/>
    </font>
    <font>
      <b/>
      <sz val="8"/>
      <color indexed="8"/>
      <name val=".VnTimeH"/>
      <family val="2"/>
    </font>
    <font>
      <b/>
      <sz val="8"/>
      <name val=".VnTimeH"/>
      <family val="2"/>
    </font>
    <font>
      <b/>
      <i/>
      <sz val="10"/>
      <name val=".VnTime"/>
      <family val="2"/>
    </font>
    <font>
      <sz val="14"/>
      <name val=".VnTimeH"/>
      <family val="2"/>
    </font>
    <font>
      <b/>
      <i/>
      <sz val="13"/>
      <name val=".VnTime"/>
      <family val="2"/>
    </font>
    <font>
      <sz val="12"/>
      <name val=".VnTimeH"/>
      <family val="2"/>
    </font>
    <font>
      <sz val="13"/>
      <name val=".VnTime"/>
      <family val="2"/>
    </font>
    <font>
      <sz val="11"/>
      <name val=".VnTimeH"/>
      <family val="2"/>
    </font>
    <font>
      <sz val="9"/>
      <name val=".VnVogue"/>
      <family val="2"/>
    </font>
    <font>
      <sz val="8"/>
      <name val="Arial"/>
      <family val="2"/>
    </font>
    <font>
      <b/>
      <sz val="11"/>
      <color indexed="8"/>
      <name val=".VnTime"/>
      <family val="2"/>
    </font>
    <font>
      <b/>
      <sz val="10"/>
      <color indexed="60"/>
      <name val=".VnTime"/>
      <family val="2"/>
    </font>
    <font>
      <b/>
      <sz val="10"/>
      <color indexed="8"/>
      <name val=".VnTime"/>
      <family val="2"/>
    </font>
    <font>
      <sz val="10"/>
      <color indexed="8"/>
      <name val=".VnTime"/>
      <family val="2"/>
    </font>
    <font>
      <sz val="11"/>
      <color indexed="8"/>
      <name val=".VnTime"/>
      <family val="2"/>
    </font>
    <font>
      <b/>
      <sz val="9"/>
      <name val=".VnSouthernH"/>
      <family val="2"/>
    </font>
    <font>
      <i/>
      <sz val="11"/>
      <name val=".vntime"/>
      <family val="2"/>
    </font>
    <font>
      <b/>
      <sz val="12"/>
      <name val=".VnTimeH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0" applyFill="0" applyBorder="0" applyProtection="0">
      <alignment horizontal="center"/>
    </xf>
    <xf numFmtId="0" fontId="6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6" fontId="7" fillId="0" borderId="0" applyFill="0" applyBorder="0" applyProtection="0">
      <alignment/>
    </xf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2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8" fontId="28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4" fontId="33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 horizontal="center"/>
    </xf>
    <xf numFmtId="3" fontId="33" fillId="0" borderId="11" xfId="60" applyNumberFormat="1" applyFont="1" applyBorder="1">
      <alignment/>
      <protection/>
    </xf>
    <xf numFmtId="4" fontId="33" fillId="0" borderId="11" xfId="0" applyNumberFormat="1" applyFont="1" applyBorder="1" applyAlignment="1">
      <alignment/>
    </xf>
    <xf numFmtId="4" fontId="34" fillId="0" borderId="11" xfId="0" applyNumberFormat="1" applyFont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4" fontId="35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35" fillId="0" borderId="11" xfId="60" applyNumberFormat="1" applyFont="1" applyBorder="1">
      <alignment/>
      <protection/>
    </xf>
    <xf numFmtId="3" fontId="33" fillId="0" borderId="11" xfId="0" applyNumberFormat="1" applyFont="1" applyBorder="1" applyAlignment="1">
      <alignment/>
    </xf>
    <xf numFmtId="4" fontId="33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33" fillId="0" borderId="11" xfId="0" applyNumberFormat="1" applyFont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3" fillId="0" borderId="11" xfId="60" applyNumberFormat="1" applyFont="1" applyFill="1" applyBorder="1">
      <alignment/>
      <protection/>
    </xf>
    <xf numFmtId="4" fontId="33" fillId="0" borderId="12" xfId="0" applyNumberFormat="1" applyFont="1" applyBorder="1" applyAlignment="1">
      <alignment horizontal="center"/>
    </xf>
    <xf numFmtId="4" fontId="32" fillId="0" borderId="12" xfId="0" applyNumberFormat="1" applyFont="1" applyBorder="1" applyAlignment="1">
      <alignment/>
    </xf>
    <xf numFmtId="3" fontId="32" fillId="0" borderId="12" xfId="0" applyNumberFormat="1" applyFont="1" applyBorder="1" applyAlignment="1">
      <alignment/>
    </xf>
    <xf numFmtId="3" fontId="36" fillId="0" borderId="12" xfId="0" applyNumberFormat="1" applyFont="1" applyBorder="1" applyAlignment="1">
      <alignment/>
    </xf>
    <xf numFmtId="4" fontId="35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32" fillId="0" borderId="13" xfId="0" applyNumberFormat="1" applyFont="1" applyBorder="1" applyAlignment="1">
      <alignment/>
    </xf>
    <xf numFmtId="3" fontId="35" fillId="0" borderId="13" xfId="60" applyNumberFormat="1" applyFont="1" applyBorder="1">
      <alignment/>
      <protection/>
    </xf>
    <xf numFmtId="4" fontId="32" fillId="0" borderId="11" xfId="0" applyNumberFormat="1" applyFont="1" applyBorder="1" applyAlignment="1">
      <alignment/>
    </xf>
    <xf numFmtId="3" fontId="32" fillId="0" borderId="11" xfId="0" applyNumberFormat="1" applyFont="1" applyBorder="1" applyAlignment="1">
      <alignment/>
    </xf>
    <xf numFmtId="4" fontId="36" fillId="0" borderId="12" xfId="0" applyNumberFormat="1" applyFont="1" applyBorder="1" applyAlignment="1">
      <alignment/>
    </xf>
    <xf numFmtId="4" fontId="37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198" fontId="35" fillId="0" borderId="0" xfId="0" applyNumberFormat="1" applyFont="1" applyFill="1" applyBorder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Fill="1" applyAlignment="1">
      <alignment horizontal="left"/>
    </xf>
    <xf numFmtId="0" fontId="2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0" fontId="41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6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4" fontId="33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horizontal="center"/>
    </xf>
    <xf numFmtId="4" fontId="36" fillId="0" borderId="10" xfId="0" applyNumberFormat="1" applyFont="1" applyBorder="1" applyAlignment="1">
      <alignment horizontal="center"/>
    </xf>
    <xf numFmtId="3" fontId="33" fillId="0" borderId="10" xfId="43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 horizontal="center"/>
    </xf>
    <xf numFmtId="4" fontId="36" fillId="0" borderId="11" xfId="0" applyNumberFormat="1" applyFont="1" applyBorder="1" applyAlignment="1">
      <alignment horizontal="center"/>
    </xf>
    <xf numFmtId="3" fontId="33" fillId="0" borderId="11" xfId="43" applyNumberFormat="1" applyFont="1" applyBorder="1" applyAlignment="1">
      <alignment/>
    </xf>
    <xf numFmtId="3" fontId="0" fillId="0" borderId="0" xfId="0" applyNumberFormat="1" applyAlignment="1">
      <alignment/>
    </xf>
    <xf numFmtId="4" fontId="35" fillId="0" borderId="11" xfId="0" applyNumberFormat="1" applyFont="1" applyBorder="1" applyAlignment="1">
      <alignment/>
    </xf>
    <xf numFmtId="3" fontId="44" fillId="0" borderId="11" xfId="43" applyNumberFormat="1" applyFont="1" applyBorder="1" applyAlignment="1">
      <alignment/>
    </xf>
    <xf numFmtId="4" fontId="35" fillId="0" borderId="11" xfId="0" applyNumberFormat="1" applyFont="1" applyBorder="1" applyAlignment="1" quotePrefix="1">
      <alignment horizontal="center"/>
    </xf>
    <xf numFmtId="0" fontId="28" fillId="0" borderId="11" xfId="0" applyFont="1" applyBorder="1" applyAlignment="1">
      <alignment horizontal="center"/>
    </xf>
    <xf numFmtId="4" fontId="33" fillId="0" borderId="14" xfId="0" applyNumberFormat="1" applyFont="1" applyBorder="1" applyAlignment="1">
      <alignment/>
    </xf>
    <xf numFmtId="4" fontId="35" fillId="0" borderId="14" xfId="0" applyNumberFormat="1" applyFont="1" applyBorder="1" applyAlignment="1" quotePrefix="1">
      <alignment horizontal="center"/>
    </xf>
    <xf numFmtId="0" fontId="28" fillId="0" borderId="14" xfId="0" applyFont="1" applyBorder="1" applyAlignment="1">
      <alignment horizontal="center"/>
    </xf>
    <xf numFmtId="4" fontId="33" fillId="0" borderId="15" xfId="0" applyNumberFormat="1" applyFont="1" applyBorder="1" applyAlignment="1">
      <alignment/>
    </xf>
    <xf numFmtId="4" fontId="35" fillId="0" borderId="15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3" fontId="33" fillId="0" borderId="15" xfId="43" applyNumberFormat="1" applyFont="1" applyBorder="1" applyAlignment="1">
      <alignment/>
    </xf>
    <xf numFmtId="198" fontId="0" fillId="0" borderId="0" xfId="0" applyNumberFormat="1" applyFont="1" applyBorder="1" applyAlignment="1">
      <alignment horizontal="center"/>
    </xf>
    <xf numFmtId="183" fontId="46" fillId="0" borderId="0" xfId="0" applyNumberFormat="1" applyFont="1" applyAlignment="1">
      <alignment horizontal="center"/>
    </xf>
    <xf numFmtId="4" fontId="46" fillId="0" borderId="0" xfId="0" applyNumberFormat="1" applyFont="1" applyAlignment="1">
      <alignment/>
    </xf>
    <xf numFmtId="0" fontId="34" fillId="0" borderId="0" xfId="0" applyFont="1" applyAlignment="1">
      <alignment/>
    </xf>
    <xf numFmtId="4" fontId="47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3" fontId="47" fillId="0" borderId="16" xfId="0" applyNumberFormat="1" applyFont="1" applyBorder="1" applyAlignment="1">
      <alignment horizontal="center" vertical="center"/>
    </xf>
    <xf numFmtId="183" fontId="47" fillId="0" borderId="16" xfId="0" applyNumberFormat="1" applyFont="1" applyBorder="1" applyAlignment="1">
      <alignment horizontal="center" vertical="center"/>
    </xf>
    <xf numFmtId="3" fontId="48" fillId="0" borderId="16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3" fontId="33" fillId="0" borderId="15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4" fontId="5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3" fontId="33" fillId="0" borderId="11" xfId="0" applyNumberFormat="1" applyFont="1" applyBorder="1" applyAlignment="1">
      <alignment horizontal="right"/>
    </xf>
    <xf numFmtId="3" fontId="35" fillId="0" borderId="11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4" fontId="34" fillId="0" borderId="11" xfId="0" applyNumberFormat="1" applyFont="1" applyBorder="1" applyAlignment="1">
      <alignment/>
    </xf>
    <xf numFmtId="3" fontId="33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 horizontal="left" wrapText="1"/>
    </xf>
    <xf numFmtId="3" fontId="35" fillId="0" borderId="11" xfId="0" applyNumberFormat="1" applyFont="1" applyBorder="1" applyAlignment="1">
      <alignment/>
    </xf>
    <xf numFmtId="183" fontId="0" fillId="0" borderId="0" xfId="0" applyNumberFormat="1" applyAlignment="1">
      <alignment horizontal="center"/>
    </xf>
    <xf numFmtId="4" fontId="34" fillId="0" borderId="15" xfId="0" applyNumberFormat="1" applyFont="1" applyBorder="1" applyAlignment="1">
      <alignment/>
    </xf>
    <xf numFmtId="4" fontId="0" fillId="0" borderId="15" xfId="0" applyNumberFormat="1" applyFont="1" applyBorder="1" applyAlignment="1" quotePrefix="1">
      <alignment horizontal="center"/>
    </xf>
    <xf numFmtId="183" fontId="2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3" fontId="32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3" fontId="18" fillId="0" borderId="0" xfId="0" applyNumberFormat="1" applyFont="1" applyAlignment="1">
      <alignment/>
    </xf>
    <xf numFmtId="0" fontId="0" fillId="0" borderId="12" xfId="0" applyFont="1" applyBorder="1" applyAlignment="1">
      <alignment horizontal="right"/>
    </xf>
    <xf numFmtId="3" fontId="55" fillId="0" borderId="12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/>
    </xf>
    <xf numFmtId="3" fontId="33" fillId="0" borderId="13" xfId="0" applyNumberFormat="1" applyFont="1" applyBorder="1" applyAlignment="1">
      <alignment/>
    </xf>
    <xf numFmtId="0" fontId="19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185" fontId="18" fillId="0" borderId="11" xfId="43" applyFont="1" applyBorder="1" applyAlignment="1">
      <alignment/>
    </xf>
    <xf numFmtId="0" fontId="19" fillId="0" borderId="15" xfId="0" applyFont="1" applyBorder="1" applyAlignment="1">
      <alignment horizontal="right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3" fontId="31" fillId="0" borderId="12" xfId="0" applyNumberFormat="1" applyFont="1" applyBorder="1" applyAlignment="1">
      <alignment horizontal="center"/>
    </xf>
    <xf numFmtId="3" fontId="31" fillId="0" borderId="13" xfId="0" applyNumberFormat="1" applyFont="1" applyBorder="1" applyAlignment="1">
      <alignment horizontal="center"/>
    </xf>
    <xf numFmtId="0" fontId="18" fillId="0" borderId="11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18" fillId="0" borderId="11" xfId="0" applyFont="1" applyFill="1" applyBorder="1" applyAlignment="1">
      <alignment/>
    </xf>
    <xf numFmtId="0" fontId="19" fillId="0" borderId="14" xfId="0" applyFont="1" applyBorder="1" applyAlignment="1">
      <alignment horizontal="right"/>
    </xf>
    <xf numFmtId="0" fontId="18" fillId="0" borderId="14" xfId="0" applyFont="1" applyFill="1" applyBorder="1" applyAlignment="1">
      <alignment/>
    </xf>
    <xf numFmtId="3" fontId="35" fillId="0" borderId="14" xfId="0" applyNumberFormat="1" applyFont="1" applyBorder="1" applyAlignment="1">
      <alignment/>
    </xf>
    <xf numFmtId="0" fontId="28" fillId="0" borderId="15" xfId="0" applyFont="1" applyFill="1" applyBorder="1" applyAlignment="1">
      <alignment horizontal="center"/>
    </xf>
    <xf numFmtId="0" fontId="18" fillId="0" borderId="11" xfId="0" applyFont="1" applyFill="1" applyBorder="1" applyAlignment="1" quotePrefix="1">
      <alignment/>
    </xf>
    <xf numFmtId="0" fontId="28" fillId="0" borderId="18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left"/>
    </xf>
    <xf numFmtId="3" fontId="33" fillId="0" borderId="12" xfId="0" applyNumberFormat="1" applyFont="1" applyBorder="1" applyAlignment="1">
      <alignment/>
    </xf>
    <xf numFmtId="0" fontId="19" fillId="0" borderId="13" xfId="0" applyFont="1" applyBorder="1" applyAlignment="1">
      <alignment horizontal="right"/>
    </xf>
    <xf numFmtId="0" fontId="18" fillId="0" borderId="13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0" fillId="0" borderId="13" xfId="0" applyBorder="1" applyAlignment="1">
      <alignment/>
    </xf>
    <xf numFmtId="3" fontId="44" fillId="0" borderId="13" xfId="0" applyNumberFormat="1" applyFont="1" applyBorder="1" applyAlignment="1">
      <alignment/>
    </xf>
    <xf numFmtId="3" fontId="44" fillId="0" borderId="11" xfId="0" applyNumberFormat="1" applyFont="1" applyBorder="1" applyAlignment="1">
      <alignment/>
    </xf>
    <xf numFmtId="0" fontId="19" fillId="0" borderId="11" xfId="0" applyFont="1" applyBorder="1" applyAlignment="1" quotePrefix="1">
      <alignment horizontal="right"/>
    </xf>
    <xf numFmtId="0" fontId="0" fillId="0" borderId="14" xfId="0" applyBorder="1" applyAlignment="1">
      <alignment/>
    </xf>
    <xf numFmtId="0" fontId="28" fillId="0" borderId="10" xfId="0" applyFont="1" applyBorder="1" applyAlignment="1">
      <alignment horizontal="left"/>
    </xf>
    <xf numFmtId="0" fontId="0" fillId="0" borderId="11" xfId="0" applyBorder="1" applyAlignment="1" quotePrefix="1">
      <alignment/>
    </xf>
    <xf numFmtId="0" fontId="34" fillId="0" borderId="15" xfId="0" applyFont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0" fillId="0" borderId="15" xfId="0" applyBorder="1" applyAlignment="1">
      <alignment/>
    </xf>
    <xf numFmtId="3" fontId="35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3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8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left"/>
    </xf>
    <xf numFmtId="3" fontId="31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left"/>
    </xf>
    <xf numFmtId="0" fontId="34" fillId="0" borderId="11" xfId="0" applyFont="1" applyBorder="1" applyAlignment="1">
      <alignment wrapText="1"/>
    </xf>
    <xf numFmtId="9" fontId="35" fillId="0" borderId="11" xfId="64" applyNumberFormat="1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 horizontal="left"/>
    </xf>
    <xf numFmtId="0" fontId="18" fillId="0" borderId="15" xfId="0" applyFont="1" applyFill="1" applyBorder="1" applyAlignment="1">
      <alignment/>
    </xf>
    <xf numFmtId="0" fontId="18" fillId="0" borderId="11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horizontal="left"/>
    </xf>
    <xf numFmtId="3" fontId="35" fillId="0" borderId="11" xfId="0" applyNumberFormat="1" applyFont="1" applyFill="1" applyBorder="1" applyAlignment="1">
      <alignment/>
    </xf>
    <xf numFmtId="0" fontId="34" fillId="0" borderId="10" xfId="0" applyFont="1" applyBorder="1" applyAlignment="1">
      <alignment/>
    </xf>
    <xf numFmtId="3" fontId="33" fillId="0" borderId="14" xfId="0" applyNumberFormat="1" applyFont="1" applyBorder="1" applyAlignment="1">
      <alignment/>
    </xf>
    <xf numFmtId="3" fontId="35" fillId="0" borderId="13" xfId="0" applyNumberFormat="1" applyFont="1" applyBorder="1" applyAlignment="1">
      <alignment/>
    </xf>
    <xf numFmtId="0" fontId="18" fillId="0" borderId="13" xfId="0" applyFont="1" applyBorder="1" applyAlignment="1">
      <alignment/>
    </xf>
    <xf numFmtId="3" fontId="44" fillId="0" borderId="15" xfId="0" applyNumberFormat="1" applyFont="1" applyBorder="1" applyAlignment="1">
      <alignment/>
    </xf>
    <xf numFmtId="0" fontId="34" fillId="0" borderId="15" xfId="0" applyFont="1" applyBorder="1" applyAlignment="1">
      <alignment/>
    </xf>
    <xf numFmtId="3" fontId="33" fillId="0" borderId="11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3" fontId="43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35" fillId="0" borderId="11" xfId="0" applyFont="1" applyBorder="1" applyAlignment="1">
      <alignment/>
    </xf>
    <xf numFmtId="3" fontId="36" fillId="0" borderId="11" xfId="0" applyNumberFormat="1" applyFont="1" applyBorder="1" applyAlignment="1">
      <alignment/>
    </xf>
    <xf numFmtId="3" fontId="32" fillId="0" borderId="11" xfId="0" applyNumberFormat="1" applyFont="1" applyBorder="1" applyAlignment="1">
      <alignment/>
    </xf>
    <xf numFmtId="3" fontId="56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3" fontId="32" fillId="0" borderId="15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1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36" fillId="0" borderId="15" xfId="0" applyNumberFormat="1" applyFont="1" applyBorder="1" applyAlignment="1">
      <alignment/>
    </xf>
    <xf numFmtId="0" fontId="26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34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 quotePrefix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34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208" fontId="50" fillId="0" borderId="0" xfId="61" applyNumberFormat="1" applyFont="1">
      <alignment/>
      <protection/>
    </xf>
    <xf numFmtId="208" fontId="35" fillId="0" borderId="0" xfId="61" applyNumberFormat="1" applyFont="1">
      <alignment/>
      <protection/>
    </xf>
    <xf numFmtId="208" fontId="58" fillId="24" borderId="12" xfId="61" applyNumberFormat="1" applyFont="1" applyFill="1" applyBorder="1" applyAlignment="1">
      <alignment horizontal="center" vertical="center" wrapText="1"/>
      <protection/>
    </xf>
    <xf numFmtId="208" fontId="58" fillId="0" borderId="0" xfId="61" applyNumberFormat="1" applyFont="1" applyAlignment="1">
      <alignment horizontal="center" vertical="center"/>
      <protection/>
    </xf>
    <xf numFmtId="208" fontId="59" fillId="25" borderId="10" xfId="61" applyNumberFormat="1" applyFont="1" applyFill="1" applyBorder="1" applyAlignment="1">
      <alignment horizontal="center" vertical="center"/>
      <protection/>
    </xf>
    <xf numFmtId="208" fontId="33" fillId="0" borderId="0" xfId="61" applyNumberFormat="1" applyFont="1">
      <alignment/>
      <protection/>
    </xf>
    <xf numFmtId="208" fontId="58" fillId="0" borderId="11" xfId="61" applyNumberFormat="1" applyFont="1" applyBorder="1">
      <alignment/>
      <protection/>
    </xf>
    <xf numFmtId="208" fontId="60" fillId="0" borderId="11" xfId="61" applyNumberFormat="1" applyFont="1" applyBorder="1">
      <alignment/>
      <protection/>
    </xf>
    <xf numFmtId="3" fontId="61" fillId="0" borderId="11" xfId="61" applyNumberFormat="1" applyFont="1" applyBorder="1">
      <alignment/>
      <protection/>
    </xf>
    <xf numFmtId="208" fontId="62" fillId="0" borderId="11" xfId="61" applyNumberFormat="1" applyFont="1" applyBorder="1">
      <alignment/>
      <protection/>
    </xf>
    <xf numFmtId="208" fontId="61" fillId="0" borderId="11" xfId="61" applyNumberFormat="1" applyFont="1" applyBorder="1">
      <alignment/>
      <protection/>
    </xf>
    <xf numFmtId="208" fontId="62" fillId="0" borderId="15" xfId="61" applyNumberFormat="1" applyFont="1" applyBorder="1">
      <alignment/>
      <protection/>
    </xf>
    <xf numFmtId="208" fontId="61" fillId="0" borderId="15" xfId="61" applyNumberFormat="1" applyFont="1" applyBorder="1">
      <alignment/>
      <protection/>
    </xf>
    <xf numFmtId="208" fontId="58" fillId="0" borderId="12" xfId="61" applyNumberFormat="1" applyFont="1" applyBorder="1" applyAlignment="1">
      <alignment horizontal="center"/>
      <protection/>
    </xf>
    <xf numFmtId="208" fontId="60" fillId="0" borderId="12" xfId="61" applyNumberFormat="1" applyFont="1" applyBorder="1">
      <alignment/>
      <protection/>
    </xf>
    <xf numFmtId="3" fontId="60" fillId="0" borderId="12" xfId="61" applyNumberFormat="1" applyFont="1" applyBorder="1">
      <alignment/>
      <protection/>
    </xf>
    <xf numFmtId="3" fontId="60" fillId="0" borderId="11" xfId="61" applyNumberFormat="1" applyFont="1" applyBorder="1">
      <alignment/>
      <protection/>
    </xf>
    <xf numFmtId="0" fontId="0" fillId="0" borderId="0" xfId="0" applyBorder="1" applyAlignment="1">
      <alignment/>
    </xf>
    <xf numFmtId="3" fontId="35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Fill="1" applyBorder="1" applyAlignment="1">
      <alignment/>
    </xf>
    <xf numFmtId="3" fontId="33" fillId="0" borderId="17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left"/>
    </xf>
    <xf numFmtId="0" fontId="19" fillId="0" borderId="0" xfId="0" applyFont="1" applyAlignment="1">
      <alignment/>
    </xf>
    <xf numFmtId="0" fontId="64" fillId="0" borderId="0" xfId="0" applyFont="1" applyAlignment="1">
      <alignment/>
    </xf>
    <xf numFmtId="3" fontId="35" fillId="0" borderId="10" xfId="0" applyNumberFormat="1" applyFont="1" applyBorder="1" applyAlignment="1">
      <alignment/>
    </xf>
    <xf numFmtId="3" fontId="35" fillId="0" borderId="11" xfId="0" applyNumberFormat="1" applyFont="1" applyBorder="1" applyAlignment="1">
      <alignment/>
    </xf>
    <xf numFmtId="3" fontId="61" fillId="0" borderId="15" xfId="61" applyNumberFormat="1" applyFont="1" applyBorder="1">
      <alignment/>
      <protection/>
    </xf>
    <xf numFmtId="3" fontId="0" fillId="0" borderId="0" xfId="0" applyNumberFormat="1" applyBorder="1" applyAlignment="1">
      <alignment/>
    </xf>
    <xf numFmtId="3" fontId="61" fillId="0" borderId="20" xfId="0" applyNumberFormat="1" applyFont="1" applyBorder="1" applyAlignment="1">
      <alignment/>
    </xf>
    <xf numFmtId="0" fontId="18" fillId="0" borderId="13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3" fontId="33" fillId="0" borderId="10" xfId="60" applyNumberFormat="1" applyFont="1" applyBorder="1">
      <alignment/>
      <protection/>
    </xf>
    <xf numFmtId="3" fontId="61" fillId="0" borderId="11" xfId="0" applyNumberFormat="1" applyFont="1" applyBorder="1" applyAlignment="1">
      <alignment/>
    </xf>
    <xf numFmtId="208" fontId="35" fillId="0" borderId="0" xfId="61" applyNumberFormat="1" applyFont="1" applyBorder="1">
      <alignment/>
      <protection/>
    </xf>
    <xf numFmtId="0" fontId="3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3" fontId="33" fillId="0" borderId="21" xfId="60" applyNumberFormat="1" applyFont="1" applyBorder="1">
      <alignment/>
      <protection/>
    </xf>
    <xf numFmtId="3" fontId="33" fillId="0" borderId="22" xfId="60" applyNumberFormat="1" applyFont="1" applyBorder="1">
      <alignment/>
      <protection/>
    </xf>
    <xf numFmtId="3" fontId="35" fillId="0" borderId="22" xfId="60" applyNumberFormat="1" applyFont="1" applyBorder="1">
      <alignment/>
      <protection/>
    </xf>
    <xf numFmtId="3" fontId="61" fillId="0" borderId="22" xfId="0" applyNumberFormat="1" applyFont="1" applyBorder="1" applyAlignment="1">
      <alignment/>
    </xf>
    <xf numFmtId="3" fontId="33" fillId="0" borderId="22" xfId="0" applyNumberFormat="1" applyFont="1" applyBorder="1" applyAlignment="1">
      <alignment/>
    </xf>
    <xf numFmtId="3" fontId="61" fillId="0" borderId="23" xfId="0" applyNumberFormat="1" applyFont="1" applyBorder="1" applyAlignment="1">
      <alignment/>
    </xf>
    <xf numFmtId="3" fontId="33" fillId="0" borderId="22" xfId="60" applyNumberFormat="1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3" fontId="33" fillId="0" borderId="11" xfId="0" applyNumberFormat="1" applyFont="1" applyBorder="1" applyAlignment="1">
      <alignment horizontal="center"/>
    </xf>
    <xf numFmtId="3" fontId="35" fillId="0" borderId="11" xfId="0" applyNumberFormat="1" applyFont="1" applyBorder="1" applyAlignment="1">
      <alignment horizontal="center"/>
    </xf>
    <xf numFmtId="3" fontId="35" fillId="0" borderId="11" xfId="0" applyNumberFormat="1" applyFont="1" applyBorder="1" applyAlignment="1" quotePrefix="1">
      <alignment horizontal="center"/>
    </xf>
    <xf numFmtId="3" fontId="35" fillId="0" borderId="0" xfId="0" applyNumberFormat="1" applyFont="1" applyAlignment="1">
      <alignment horizontal="center"/>
    </xf>
    <xf numFmtId="3" fontId="33" fillId="0" borderId="15" xfId="0" applyNumberFormat="1" applyFont="1" applyBorder="1" applyAlignment="1">
      <alignment horizontal="center"/>
    </xf>
    <xf numFmtId="4" fontId="32" fillId="0" borderId="11" xfId="0" applyNumberFormat="1" applyFont="1" applyBorder="1" applyAlignment="1" quotePrefix="1">
      <alignment horizontal="center"/>
    </xf>
    <xf numFmtId="208" fontId="61" fillId="0" borderId="11" xfId="0" applyNumberFormat="1" applyFont="1" applyBorder="1" applyAlignment="1">
      <alignment/>
    </xf>
    <xf numFmtId="3" fontId="33" fillId="0" borderId="14" xfId="60" applyNumberFormat="1" applyFont="1" applyBorder="1">
      <alignment/>
      <protection/>
    </xf>
    <xf numFmtId="3" fontId="34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212" fontId="61" fillId="25" borderId="20" xfId="0" applyNumberFormat="1" applyFont="1" applyFill="1" applyBorder="1" applyAlignment="1">
      <alignment/>
    </xf>
    <xf numFmtId="0" fontId="28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4" fontId="44" fillId="0" borderId="0" xfId="0" applyNumberFormat="1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/>
    </xf>
    <xf numFmtId="0" fontId="31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" fontId="44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" fontId="28" fillId="0" borderId="0" xfId="0" applyNumberFormat="1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4" fontId="30" fillId="0" borderId="0" xfId="0" applyNumberFormat="1" applyFont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183" fontId="47" fillId="0" borderId="12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4" fontId="65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198" fontId="0" fillId="0" borderId="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198" fontId="28" fillId="0" borderId="0" xfId="0" applyNumberFormat="1" applyFont="1" applyBorder="1" applyAlignment="1">
      <alignment horizontal="center"/>
    </xf>
    <xf numFmtId="0" fontId="54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/>
    </xf>
    <xf numFmtId="3" fontId="29" fillId="0" borderId="0" xfId="0" applyNumberFormat="1" applyFont="1" applyAlignment="1">
      <alignment horizontal="center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34" fillId="0" borderId="0" xfId="0" applyFont="1" applyAlignment="1">
      <alignment horizontal="center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4" fillId="0" borderId="14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3" fontId="36" fillId="0" borderId="14" xfId="0" applyNumberFormat="1" applyFont="1" applyBorder="1" applyAlignment="1">
      <alignment wrapText="1"/>
    </xf>
    <xf numFmtId="3" fontId="0" fillId="0" borderId="13" xfId="0" applyNumberFormat="1" applyBorder="1" applyAlignment="1">
      <alignment wrapText="1"/>
    </xf>
    <xf numFmtId="3" fontId="36" fillId="0" borderId="14" xfId="0" applyNumberFormat="1" applyFont="1" applyBorder="1" applyAlignment="1">
      <alignment/>
    </xf>
    <xf numFmtId="3" fontId="36" fillId="0" borderId="13" xfId="0" applyNumberFormat="1" applyFont="1" applyBorder="1" applyAlignment="1">
      <alignment/>
    </xf>
    <xf numFmtId="208" fontId="50" fillId="0" borderId="0" xfId="61" applyNumberFormat="1" applyFont="1">
      <alignment/>
      <protection/>
    </xf>
    <xf numFmtId="208" fontId="35" fillId="0" borderId="0" xfId="61" applyNumberFormat="1" applyFont="1" applyAlignment="1">
      <alignment horizontal="center" vertical="center"/>
      <protection/>
    </xf>
    <xf numFmtId="208" fontId="45" fillId="0" borderId="0" xfId="61" applyNumberFormat="1" applyFont="1" applyAlignment="1">
      <alignment horizontal="center" vertical="center"/>
      <protection/>
    </xf>
    <xf numFmtId="0" fontId="63" fillId="0" borderId="1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Heading" xfId="41"/>
    <cellStyle name="Check Cell" xfId="42"/>
    <cellStyle name="Comma" xfId="43"/>
    <cellStyle name="Comma [0]" xfId="44"/>
    <cellStyle name="CR Comm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 No Underline" xfId="55"/>
    <cellStyle name="Hyperlink" xfId="56"/>
    <cellStyle name="Input" xfId="57"/>
    <cellStyle name="Linked Cell" xfId="58"/>
    <cellStyle name="Neutral" xfId="59"/>
    <cellStyle name="Normal_BCDKTTHOP" xfId="60"/>
    <cellStyle name="Normal_vacom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pvlaptop\Tai%20lieu%20nghien%20cuu_Tanpv\Tai%20lieu%20nghien%20cuu_Tanpv\Hop%20nhat%20bao%20cao%20tai%20chinh\Bao%20cao%20tai%20chinh%20hop%20nhat%202006\Bao%20cao%20Tai%20chinh%20Hop%20nhat%20Nam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ục lục"/>
      <sheetName val="DM Cty Nội bộ tập đoàn DM"/>
      <sheetName val="Mục lục báo cáo"/>
      <sheetName val="Bảng CĐKT HN"/>
      <sheetName val="Báo cáo KQKD HN"/>
      <sheetName val="Danh mục bút toán điều chỉnh"/>
      <sheetName val="Báo cáo LCTT HN"/>
      <sheetName val="Báo cáo TC ĐV HCSN"/>
      <sheetName val="KPI"/>
      <sheetName val="Rep_Vốn"/>
      <sheetName val="Rep_Công nợ"/>
      <sheetName val="Đối chiếu Vốn đầu tư"/>
      <sheetName val="Phải thu - Phải trả"/>
      <sheetName val="B kê Clệch CNợ NBộ"/>
      <sheetName val="P chưa T.hiện từ HTKho_DThu"/>
      <sheetName val="P chưa T.hiện từ HTKho_HTK"/>
      <sheetName val="P chưa thực hiện từ TSCĐ"/>
      <sheetName val="Lợi ích cổ đông thiểu số"/>
      <sheetName val="Temp_HTK"/>
      <sheetName val="Lợi thế thương mại"/>
      <sheetName val="Cổ tức phải trả của Cty Con"/>
    </sheetNames>
    <sheetDataSet>
      <sheetData sheetId="5">
        <row r="10">
          <cell r="H10">
            <v>-13800000000</v>
          </cell>
        </row>
        <row r="11">
          <cell r="I11">
            <v>-13800000000</v>
          </cell>
        </row>
        <row r="14">
          <cell r="I14">
            <v>-5243370354</v>
          </cell>
        </row>
        <row r="15">
          <cell r="I15">
            <v>5243370354</v>
          </cell>
        </row>
        <row r="18">
          <cell r="H18" t="str">
            <v>Trong nội bộ</v>
          </cell>
          <cell r="I18" t="str">
            <v>Bên ngoài</v>
          </cell>
        </row>
        <row r="20">
          <cell r="H20">
            <v>13800000000</v>
          </cell>
          <cell r="I20">
            <v>5243370354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10500000000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3300000000</v>
          </cell>
          <cell r="I63">
            <v>5243370354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3">
          <cell r="H73">
            <v>-134816628704</v>
          </cell>
        </row>
        <row r="74">
          <cell r="I74">
            <v>-134816628704</v>
          </cell>
        </row>
        <row r="77">
          <cell r="H77" t="str">
            <v>Đầu tư của Mẹ</v>
          </cell>
          <cell r="I77" t="str">
            <v>Vốn ĐV phụ thuộc</v>
          </cell>
        </row>
        <row r="79">
          <cell r="H79">
            <v>134816628704</v>
          </cell>
          <cell r="I79">
            <v>134816628704</v>
          </cell>
        </row>
        <row r="80">
          <cell r="H80">
            <v>134816628704</v>
          </cell>
        </row>
        <row r="81">
          <cell r="I81">
            <v>22262181077</v>
          </cell>
        </row>
        <row r="82">
          <cell r="I82">
            <v>13616323787</v>
          </cell>
        </row>
        <row r="83">
          <cell r="I83">
            <v>44813351112</v>
          </cell>
        </row>
        <row r="84">
          <cell r="I84">
            <v>26614185816</v>
          </cell>
        </row>
        <row r="85">
          <cell r="I85">
            <v>1387000000</v>
          </cell>
        </row>
        <row r="86">
          <cell r="I86">
            <v>1000000000</v>
          </cell>
        </row>
        <row r="87">
          <cell r="I87">
            <v>2090279677</v>
          </cell>
        </row>
        <row r="88">
          <cell r="I88">
            <v>13825178739</v>
          </cell>
        </row>
        <row r="89">
          <cell r="I89">
            <v>8208128496</v>
          </cell>
        </row>
        <row r="90">
          <cell r="I90">
            <v>1000000000</v>
          </cell>
        </row>
        <row r="93">
          <cell r="H93">
            <v>-1825893691482</v>
          </cell>
        </row>
        <row r="94">
          <cell r="I94">
            <v>-1825893691482</v>
          </cell>
        </row>
        <row r="97">
          <cell r="H97" t="str">
            <v>Đầu tư của Mẹ</v>
          </cell>
          <cell r="I97" t="str">
            <v>Vốn ĐV tại Cty con</v>
          </cell>
        </row>
        <row r="99">
          <cell r="H99">
            <v>1825893691482</v>
          </cell>
          <cell r="I99">
            <v>1825893691482</v>
          </cell>
        </row>
        <row r="100">
          <cell r="H100">
            <v>1825893691482</v>
          </cell>
        </row>
        <row r="101">
          <cell r="I101">
            <v>154232582768</v>
          </cell>
        </row>
        <row r="102">
          <cell r="I102">
            <v>182847877424</v>
          </cell>
        </row>
        <row r="103">
          <cell r="I103">
            <v>120814339233</v>
          </cell>
        </row>
        <row r="104">
          <cell r="I104">
            <v>129907693102</v>
          </cell>
        </row>
        <row r="105">
          <cell r="I105">
            <v>26033156250</v>
          </cell>
        </row>
        <row r="106">
          <cell r="I106">
            <v>67768712284</v>
          </cell>
        </row>
        <row r="107">
          <cell r="I107">
            <v>118920622208</v>
          </cell>
        </row>
        <row r="108">
          <cell r="I108">
            <v>29729288914</v>
          </cell>
        </row>
        <row r="109">
          <cell r="I109">
            <v>27011231229</v>
          </cell>
        </row>
        <row r="110">
          <cell r="I110">
            <v>27187751705</v>
          </cell>
        </row>
        <row r="111">
          <cell r="I111">
            <v>16479502752</v>
          </cell>
        </row>
        <row r="112">
          <cell r="I112">
            <v>63083603530</v>
          </cell>
        </row>
        <row r="113">
          <cell r="I113">
            <v>12158952297</v>
          </cell>
        </row>
        <row r="114">
          <cell r="I114">
            <v>17100000000</v>
          </cell>
        </row>
        <row r="115">
          <cell r="I115">
            <v>55018488445</v>
          </cell>
        </row>
        <row r="116">
          <cell r="I116">
            <v>6885000000</v>
          </cell>
        </row>
        <row r="117">
          <cell r="I117">
            <v>22246951420</v>
          </cell>
        </row>
        <row r="118">
          <cell r="I118">
            <v>2126474192</v>
          </cell>
        </row>
        <row r="119">
          <cell r="I119">
            <v>40783969332</v>
          </cell>
        </row>
        <row r="120">
          <cell r="I120">
            <v>31738800000</v>
          </cell>
        </row>
        <row r="121">
          <cell r="I121">
            <v>185346071138</v>
          </cell>
        </row>
        <row r="122">
          <cell r="I122">
            <v>161000244800</v>
          </cell>
        </row>
        <row r="123">
          <cell r="I123">
            <v>131598551541</v>
          </cell>
        </row>
        <row r="124">
          <cell r="I124">
            <v>38031987168</v>
          </cell>
        </row>
        <row r="125">
          <cell r="I125">
            <v>6120000000</v>
          </cell>
        </row>
        <row r="126">
          <cell r="I126">
            <v>11730000000</v>
          </cell>
        </row>
        <row r="127">
          <cell r="I127">
            <v>27540000000</v>
          </cell>
        </row>
        <row r="128">
          <cell r="I128">
            <v>5100000000</v>
          </cell>
        </row>
        <row r="129">
          <cell r="I129">
            <v>6885000000</v>
          </cell>
        </row>
        <row r="130">
          <cell r="I130">
            <v>6120000000</v>
          </cell>
        </row>
        <row r="131">
          <cell r="I131">
            <v>6000000000</v>
          </cell>
        </row>
        <row r="132">
          <cell r="I132">
            <v>32640000000</v>
          </cell>
        </row>
        <row r="133">
          <cell r="I133">
            <v>13770000000</v>
          </cell>
        </row>
        <row r="134">
          <cell r="I134">
            <v>3519000000</v>
          </cell>
        </row>
        <row r="135">
          <cell r="I135">
            <v>5114478040</v>
          </cell>
        </row>
        <row r="136">
          <cell r="I136">
            <v>16000000000</v>
          </cell>
        </row>
        <row r="137">
          <cell r="I137">
            <v>1200000000</v>
          </cell>
        </row>
        <row r="138">
          <cell r="I138">
            <v>10000000000</v>
          </cell>
        </row>
        <row r="139">
          <cell r="I139">
            <v>6103361710</v>
          </cell>
        </row>
        <row r="142">
          <cell r="H142">
            <v>-15733516885</v>
          </cell>
        </row>
        <row r="143">
          <cell r="I143">
            <v>-15733516885</v>
          </cell>
        </row>
        <row r="146">
          <cell r="H146" t="str">
            <v>Đầu tư của Con</v>
          </cell>
          <cell r="I146" t="str">
            <v>Vốn Cty Con</v>
          </cell>
        </row>
        <row r="148">
          <cell r="H148">
            <v>15733516885</v>
          </cell>
          <cell r="I148">
            <v>15733516885</v>
          </cell>
        </row>
        <row r="149">
          <cell r="H149">
            <v>15733516885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9000000000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3500000000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631017105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2602499780</v>
          </cell>
        </row>
        <row r="188">
          <cell r="I188">
            <v>0</v>
          </cell>
        </row>
        <row r="192">
          <cell r="I192">
            <v>-160502749513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2">
          <cell r="I202">
            <v>160502749513</v>
          </cell>
        </row>
        <row r="206">
          <cell r="H206">
            <v>-430703018447.27</v>
          </cell>
        </row>
        <row r="207">
          <cell r="H207">
            <v>-429482278593.27</v>
          </cell>
        </row>
        <row r="208">
          <cell r="H208">
            <v>-397806199157.32</v>
          </cell>
        </row>
        <row r="209">
          <cell r="H209">
            <v>-10251184326.95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-21424895109</v>
          </cell>
        </row>
        <row r="213">
          <cell r="H213">
            <v>-1220739854</v>
          </cell>
        </row>
        <row r="214">
          <cell r="H214">
            <v>-451716864</v>
          </cell>
        </row>
        <row r="215">
          <cell r="H215">
            <v>0</v>
          </cell>
        </row>
        <row r="216">
          <cell r="H216">
            <v>-769022990</v>
          </cell>
        </row>
        <row r="218">
          <cell r="I218">
            <v>-430703018447.27</v>
          </cell>
        </row>
        <row r="219">
          <cell r="I219">
            <v>-422705148573.27</v>
          </cell>
        </row>
        <row r="220">
          <cell r="I220">
            <v>-157633948894</v>
          </cell>
        </row>
        <row r="221">
          <cell r="I221">
            <v>-236729168362.27002</v>
          </cell>
        </row>
        <row r="222">
          <cell r="I222">
            <v>-18386399505</v>
          </cell>
        </row>
        <row r="226">
          <cell r="I226">
            <v>-473173049</v>
          </cell>
        </row>
        <row r="227">
          <cell r="I227">
            <v>0</v>
          </cell>
        </row>
        <row r="228">
          <cell r="I228">
            <v>-9482458763</v>
          </cell>
        </row>
        <row r="229">
          <cell r="I229">
            <v>-7997869874</v>
          </cell>
        </row>
        <row r="230">
          <cell r="I230">
            <v>-701136476</v>
          </cell>
        </row>
        <row r="231">
          <cell r="I231">
            <v>0</v>
          </cell>
        </row>
        <row r="232">
          <cell r="I232">
            <v>-631040000</v>
          </cell>
        </row>
        <row r="233">
          <cell r="I233">
            <v>-6665693398</v>
          </cell>
        </row>
        <row r="238">
          <cell r="H238">
            <v>284866385.7950376</v>
          </cell>
        </row>
        <row r="239">
          <cell r="I239">
            <v>284866385.7950376</v>
          </cell>
        </row>
        <row r="242">
          <cell r="H242">
            <v>-141649020</v>
          </cell>
        </row>
        <row r="243">
          <cell r="I243">
            <v>-141649020</v>
          </cell>
        </row>
        <row r="246">
          <cell r="H246">
            <v>44663692.53972222</v>
          </cell>
        </row>
        <row r="247">
          <cell r="I247">
            <v>44663692.53972222</v>
          </cell>
        </row>
        <row r="251">
          <cell r="H251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5">
          <cell r="G265">
            <v>1</v>
          </cell>
          <cell r="I265">
            <v>-1745453665727.2388</v>
          </cell>
        </row>
        <row r="266">
          <cell r="G266">
            <v>11</v>
          </cell>
          <cell r="I266">
            <v>-1745738532113.0337</v>
          </cell>
        </row>
        <row r="267">
          <cell r="I267">
            <v>284866385.7950376</v>
          </cell>
        </row>
        <row r="269">
          <cell r="G269">
            <v>31</v>
          </cell>
          <cell r="I269">
            <v>-16697907646</v>
          </cell>
        </row>
        <row r="270">
          <cell r="G270">
            <v>32</v>
          </cell>
          <cell r="I270">
            <v>-16556258626</v>
          </cell>
        </row>
        <row r="271">
          <cell r="I271">
            <v>-141649020</v>
          </cell>
        </row>
        <row r="273">
          <cell r="G273">
            <v>11</v>
          </cell>
          <cell r="I273">
            <v>-44663692.53972222</v>
          </cell>
        </row>
        <row r="275">
          <cell r="G275">
            <v>50</v>
          </cell>
          <cell r="I275">
            <v>6292453149</v>
          </cell>
        </row>
        <row r="276">
          <cell r="G276">
            <v>61</v>
          </cell>
          <cell r="I276">
            <v>778692729</v>
          </cell>
        </row>
        <row r="277">
          <cell r="G277">
            <v>70</v>
          </cell>
          <cell r="I277">
            <v>5513760419</v>
          </cell>
        </row>
        <row r="278">
          <cell r="G278">
            <v>71</v>
          </cell>
          <cell r="I278">
            <v>26888831163.08356</v>
          </cell>
        </row>
        <row r="282">
          <cell r="H282">
            <v>-20838060000</v>
          </cell>
        </row>
        <row r="283">
          <cell r="H283">
            <v>10579950000</v>
          </cell>
        </row>
        <row r="284">
          <cell r="H284">
            <v>855360000</v>
          </cell>
        </row>
        <row r="285">
          <cell r="H285">
            <v>338580000</v>
          </cell>
        </row>
        <row r="286">
          <cell r="H286">
            <v>395010000</v>
          </cell>
        </row>
        <row r="287">
          <cell r="H287">
            <v>891000000</v>
          </cell>
        </row>
        <row r="288">
          <cell r="H288">
            <v>262440000.00000003</v>
          </cell>
        </row>
        <row r="289">
          <cell r="H289">
            <v>3117150000</v>
          </cell>
        </row>
        <row r="290">
          <cell r="H290">
            <v>394200000</v>
          </cell>
        </row>
        <row r="291">
          <cell r="H291">
            <v>1473120000</v>
          </cell>
        </row>
        <row r="292">
          <cell r="H292">
            <v>2531250000</v>
          </cell>
        </row>
        <row r="294">
          <cell r="I294">
            <v>-5015952240</v>
          </cell>
        </row>
        <row r="295">
          <cell r="I295">
            <v>2351100000</v>
          </cell>
        </row>
        <row r="296">
          <cell r="I296">
            <v>190080000</v>
          </cell>
        </row>
        <row r="297">
          <cell r="I297">
            <v>75240000</v>
          </cell>
        </row>
        <row r="298">
          <cell r="I298">
            <v>73150000</v>
          </cell>
        </row>
        <row r="299">
          <cell r="I299">
            <v>165000000</v>
          </cell>
        </row>
        <row r="300">
          <cell r="I300">
            <v>72822240</v>
          </cell>
        </row>
        <row r="301">
          <cell r="I301">
            <v>923600000</v>
          </cell>
        </row>
        <row r="302">
          <cell r="I302">
            <v>87600000</v>
          </cell>
        </row>
        <row r="303">
          <cell r="I303">
            <v>327360000</v>
          </cell>
        </row>
        <row r="304">
          <cell r="I304">
            <v>750000000</v>
          </cell>
        </row>
        <row r="307">
          <cell r="H307">
            <v>-15822107760</v>
          </cell>
        </row>
        <row r="308">
          <cell r="I308">
            <v>-15822107760</v>
          </cell>
        </row>
        <row r="311">
          <cell r="G311">
            <v>21</v>
          </cell>
          <cell r="I311">
            <v>-14067578757</v>
          </cell>
        </row>
        <row r="312">
          <cell r="G312">
            <v>25</v>
          </cell>
          <cell r="I312">
            <v>-14067578757</v>
          </cell>
        </row>
        <row r="313">
          <cell r="G313">
            <v>21</v>
          </cell>
          <cell r="I313">
            <v>-960000000</v>
          </cell>
        </row>
        <row r="314">
          <cell r="I314">
            <v>-960000000</v>
          </cell>
        </row>
        <row r="315">
          <cell r="I315">
            <v>-960000000</v>
          </cell>
        </row>
        <row r="316">
          <cell r="G316">
            <v>21</v>
          </cell>
          <cell r="I316">
            <v>-70000000</v>
          </cell>
        </row>
        <row r="317">
          <cell r="G317">
            <v>22</v>
          </cell>
          <cell r="I317">
            <v>-70000000</v>
          </cell>
        </row>
        <row r="318">
          <cell r="G318">
            <v>21</v>
          </cell>
          <cell r="I318">
            <v>-8387723859</v>
          </cell>
        </row>
        <row r="319">
          <cell r="G319">
            <v>21</v>
          </cell>
          <cell r="I319">
            <v>-2376305600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1"/>
  <sheetViews>
    <sheetView zoomScalePageLayoutView="0" workbookViewId="0" topLeftCell="A1">
      <selection activeCell="B12" sqref="B12:E115"/>
    </sheetView>
  </sheetViews>
  <sheetFormatPr defaultColWidth="8.796875" defaultRowHeight="14.25"/>
  <cols>
    <col min="1" max="1" width="41" style="4" customWidth="1"/>
    <col min="2" max="2" width="6.5" style="4" customWidth="1"/>
    <col min="3" max="3" width="7.09765625" style="4" customWidth="1"/>
    <col min="4" max="4" width="15" style="4" customWidth="1"/>
    <col min="5" max="5" width="14.59765625" style="4" customWidth="1"/>
    <col min="6" max="6" width="14.69921875" style="4" customWidth="1"/>
    <col min="7" max="7" width="13.59765625" style="4" bestFit="1" customWidth="1"/>
    <col min="8" max="16384" width="9" style="4" customWidth="1"/>
  </cols>
  <sheetData>
    <row r="1" spans="1:5" ht="18">
      <c r="A1" s="2"/>
      <c r="B1" s="2"/>
      <c r="C1" s="2"/>
      <c r="D1" s="2"/>
      <c r="E1" s="40"/>
    </row>
    <row r="2" spans="1:5" ht="18">
      <c r="A2" s="1" t="s">
        <v>486</v>
      </c>
      <c r="B2" s="2"/>
      <c r="C2" s="2"/>
      <c r="D2" s="268" t="s">
        <v>487</v>
      </c>
      <c r="E2" s="268"/>
    </row>
    <row r="3" spans="2:5" ht="14.25" customHeight="1">
      <c r="B3" s="5"/>
      <c r="C3" s="274" t="s">
        <v>488</v>
      </c>
      <c r="D3" s="274"/>
      <c r="E3" s="274"/>
    </row>
    <row r="4" spans="1:5" ht="15">
      <c r="A4" s="1"/>
      <c r="B4" s="5"/>
      <c r="C4" s="274"/>
      <c r="D4" s="274"/>
      <c r="E4" s="274"/>
    </row>
    <row r="5" spans="1:5" ht="11.25" customHeight="1">
      <c r="A5" s="1"/>
      <c r="B5" s="5"/>
      <c r="C5" s="6"/>
      <c r="D5" s="6"/>
      <c r="E5" s="6"/>
    </row>
    <row r="6" spans="1:5" ht="19.5">
      <c r="A6" s="269" t="s">
        <v>489</v>
      </c>
      <c r="B6" s="269"/>
      <c r="C6" s="269"/>
      <c r="D6" s="269"/>
      <c r="E6" s="269"/>
    </row>
    <row r="7" spans="1:5" ht="14.25" customHeight="1">
      <c r="A7" s="268" t="s">
        <v>761</v>
      </c>
      <c r="B7" s="268"/>
      <c r="C7" s="268"/>
      <c r="D7" s="268"/>
      <c r="E7" s="268"/>
    </row>
    <row r="8" spans="1:5" ht="15" customHeight="1">
      <c r="A8" s="270" t="s">
        <v>762</v>
      </c>
      <c r="B8" s="270"/>
      <c r="C8" s="270"/>
      <c r="D8" s="270"/>
      <c r="E8" s="270"/>
    </row>
    <row r="9" spans="1:5" ht="15.75">
      <c r="A9" s="7"/>
      <c r="B9" s="7"/>
      <c r="C9" s="7"/>
      <c r="D9" s="275" t="s">
        <v>490</v>
      </c>
      <c r="E9" s="275"/>
    </row>
    <row r="10" spans="1:5" ht="13.5" customHeight="1">
      <c r="A10" s="276" t="s">
        <v>491</v>
      </c>
      <c r="B10" s="276" t="s">
        <v>492</v>
      </c>
      <c r="C10" s="276" t="s">
        <v>493</v>
      </c>
      <c r="D10" s="276" t="s">
        <v>494</v>
      </c>
      <c r="E10" s="276" t="s">
        <v>495</v>
      </c>
    </row>
    <row r="11" spans="1:5" ht="14.25">
      <c r="A11" s="277"/>
      <c r="B11" s="277"/>
      <c r="C11" s="277"/>
      <c r="D11" s="277"/>
      <c r="E11" s="278"/>
    </row>
    <row r="12" spans="1:5" ht="15">
      <c r="A12" s="8" t="s">
        <v>496</v>
      </c>
      <c r="B12" s="9" t="s">
        <v>497</v>
      </c>
      <c r="C12" s="9"/>
      <c r="D12" s="247">
        <f>D13+D16+D19+D26+D29</f>
        <v>53035500369</v>
      </c>
      <c r="E12" s="242">
        <f>E13+E16+E19+E26+E29</f>
        <v>41628437515</v>
      </c>
    </row>
    <row r="13" spans="1:5" ht="13.5" customHeight="1">
      <c r="A13" s="11" t="s">
        <v>498</v>
      </c>
      <c r="B13" s="12" t="s">
        <v>499</v>
      </c>
      <c r="C13" s="13"/>
      <c r="D13" s="248">
        <f>SUM(D14:D15)</f>
        <v>3480396570</v>
      </c>
      <c r="E13" s="10">
        <f>SUM(E14:E15)</f>
        <v>5546328430</v>
      </c>
    </row>
    <row r="14" spans="1:5" ht="12.75" customHeight="1">
      <c r="A14" s="14" t="s">
        <v>500</v>
      </c>
      <c r="B14" s="15" t="s">
        <v>501</v>
      </c>
      <c r="C14" s="16" t="s">
        <v>502</v>
      </c>
      <c r="D14" s="235">
        <v>3480396570</v>
      </c>
      <c r="E14" s="243">
        <v>5546328430</v>
      </c>
    </row>
    <row r="15" spans="1:5" ht="12.75" customHeight="1">
      <c r="A15" s="14" t="s">
        <v>503</v>
      </c>
      <c r="B15" s="15" t="s">
        <v>504</v>
      </c>
      <c r="C15" s="16"/>
      <c r="D15" s="249">
        <v>0</v>
      </c>
      <c r="E15" s="17"/>
    </row>
    <row r="16" spans="1:5" ht="13.5" customHeight="1">
      <c r="A16" s="11" t="s">
        <v>505</v>
      </c>
      <c r="B16" s="12" t="s">
        <v>506</v>
      </c>
      <c r="C16" s="13" t="s">
        <v>507</v>
      </c>
      <c r="D16" s="248">
        <f>SUM(D17:D18)</f>
        <v>0</v>
      </c>
      <c r="E16" s="10">
        <f>SUM(E17:E18)</f>
        <v>0</v>
      </c>
    </row>
    <row r="17" spans="1:5" ht="13.5" customHeight="1">
      <c r="A17" s="14" t="s">
        <v>508</v>
      </c>
      <c r="B17" s="15" t="s">
        <v>509</v>
      </c>
      <c r="C17" s="16"/>
      <c r="D17" s="249"/>
      <c r="E17" s="17"/>
    </row>
    <row r="18" spans="1:5" ht="13.5" customHeight="1">
      <c r="A18" s="14" t="s">
        <v>510</v>
      </c>
      <c r="B18" s="15" t="s">
        <v>511</v>
      </c>
      <c r="C18" s="16"/>
      <c r="D18" s="249"/>
      <c r="E18" s="17"/>
    </row>
    <row r="19" spans="1:5" ht="13.5" customHeight="1">
      <c r="A19" s="11" t="s">
        <v>512</v>
      </c>
      <c r="B19" s="12" t="s">
        <v>513</v>
      </c>
      <c r="C19" s="13"/>
      <c r="D19" s="248">
        <f>SUM(D20:D25)</f>
        <v>30428065366</v>
      </c>
      <c r="E19" s="10">
        <f>SUM(E20:E25)</f>
        <v>23285534359</v>
      </c>
    </row>
    <row r="20" spans="1:5" ht="12.75" customHeight="1">
      <c r="A20" s="14" t="s">
        <v>514</v>
      </c>
      <c r="B20" s="15" t="s">
        <v>515</v>
      </c>
      <c r="C20" s="16"/>
      <c r="D20" s="235">
        <v>22009014771</v>
      </c>
      <c r="E20" s="243">
        <v>15553522221</v>
      </c>
    </row>
    <row r="21" spans="1:5" ht="12.75" customHeight="1">
      <c r="A21" s="14" t="s">
        <v>516</v>
      </c>
      <c r="B21" s="15" t="s">
        <v>517</v>
      </c>
      <c r="C21" s="16"/>
      <c r="D21" s="235">
        <v>3910400002</v>
      </c>
      <c r="E21" s="243">
        <v>4045720002</v>
      </c>
    </row>
    <row r="22" spans="1:5" ht="12.75" customHeight="1">
      <c r="A22" s="14" t="s">
        <v>518</v>
      </c>
      <c r="B22" s="15" t="s">
        <v>519</v>
      </c>
      <c r="C22" s="16"/>
      <c r="D22" s="235"/>
      <c r="E22" s="17"/>
    </row>
    <row r="23" spans="1:5" ht="12.75" customHeight="1">
      <c r="A23" s="14" t="s">
        <v>520</v>
      </c>
      <c r="B23" s="15" t="s">
        <v>521</v>
      </c>
      <c r="C23" s="16"/>
      <c r="D23" s="235"/>
      <c r="E23" s="17"/>
    </row>
    <row r="24" spans="1:5" ht="12.75" customHeight="1">
      <c r="A24" s="14" t="s">
        <v>522</v>
      </c>
      <c r="B24" s="16">
        <v>135</v>
      </c>
      <c r="C24" s="16" t="s">
        <v>523</v>
      </c>
      <c r="D24" s="235">
        <v>4508650593</v>
      </c>
      <c r="E24" s="243">
        <v>3686292136</v>
      </c>
    </row>
    <row r="25" spans="1:5" ht="12.75" customHeight="1">
      <c r="A25" s="14" t="s">
        <v>524</v>
      </c>
      <c r="B25" s="15" t="s">
        <v>525</v>
      </c>
      <c r="C25" s="16"/>
      <c r="D25" s="235"/>
      <c r="E25" s="263">
        <v>0</v>
      </c>
    </row>
    <row r="26" spans="1:5" ht="13.5" customHeight="1">
      <c r="A26" s="11" t="s">
        <v>526</v>
      </c>
      <c r="B26" s="12" t="s">
        <v>527</v>
      </c>
      <c r="C26" s="13"/>
      <c r="D26" s="248">
        <f>+D27+D28</f>
        <v>16881069372</v>
      </c>
      <c r="E26" s="10">
        <f>+E27+E28</f>
        <v>11579811180</v>
      </c>
    </row>
    <row r="27" spans="1:5" ht="13.5" customHeight="1">
      <c r="A27" s="14" t="s">
        <v>528</v>
      </c>
      <c r="B27" s="15" t="s">
        <v>529</v>
      </c>
      <c r="C27" s="16" t="s">
        <v>530</v>
      </c>
      <c r="D27" s="235">
        <v>16881069372</v>
      </c>
      <c r="E27" s="243">
        <v>11579811180</v>
      </c>
    </row>
    <row r="28" spans="1:5" ht="13.5" customHeight="1">
      <c r="A28" s="14" t="s">
        <v>531</v>
      </c>
      <c r="B28" s="15" t="s">
        <v>532</v>
      </c>
      <c r="C28" s="16"/>
      <c r="D28" s="249"/>
      <c r="E28" s="17"/>
    </row>
    <row r="29" spans="1:5" ht="13.5" customHeight="1">
      <c r="A29" s="11" t="s">
        <v>533</v>
      </c>
      <c r="B29" s="12" t="s">
        <v>534</v>
      </c>
      <c r="C29" s="13"/>
      <c r="D29" s="248">
        <f>SUM(D30:D33)</f>
        <v>2245969061</v>
      </c>
      <c r="E29" s="10">
        <f>SUM(E30:E33)</f>
        <v>1216763546</v>
      </c>
    </row>
    <row r="30" spans="1:5" ht="13.5" customHeight="1">
      <c r="A30" s="14" t="s">
        <v>535</v>
      </c>
      <c r="B30" s="15" t="s">
        <v>536</v>
      </c>
      <c r="C30" s="16"/>
      <c r="D30" s="235">
        <v>111067000</v>
      </c>
      <c r="E30" s="17"/>
    </row>
    <row r="31" spans="1:5" ht="13.5" customHeight="1">
      <c r="A31" s="14" t="s">
        <v>537</v>
      </c>
      <c r="B31" s="15" t="s">
        <v>538</v>
      </c>
      <c r="C31" s="16"/>
      <c r="D31" s="235"/>
      <c r="E31" s="243"/>
    </row>
    <row r="32" spans="1:5" ht="13.5" customHeight="1">
      <c r="A32" s="14" t="s">
        <v>539</v>
      </c>
      <c r="B32" s="16">
        <v>154</v>
      </c>
      <c r="C32" s="16" t="s">
        <v>540</v>
      </c>
      <c r="D32" s="235">
        <v>1619874161</v>
      </c>
      <c r="E32" s="243">
        <v>907012046</v>
      </c>
    </row>
    <row r="33" spans="1:5" ht="13.5" customHeight="1">
      <c r="A33" s="14" t="s">
        <v>541</v>
      </c>
      <c r="B33" s="15" t="s">
        <v>542</v>
      </c>
      <c r="C33" s="16" t="s">
        <v>543</v>
      </c>
      <c r="D33" s="235">
        <v>515027900</v>
      </c>
      <c r="E33" s="243">
        <v>309751500</v>
      </c>
    </row>
    <row r="34" spans="1:5" ht="13.5" customHeight="1">
      <c r="A34" s="11" t="s">
        <v>544</v>
      </c>
      <c r="B34" s="12" t="s">
        <v>545</v>
      </c>
      <c r="C34" s="13"/>
      <c r="D34" s="248">
        <f>D35+D41+D55+D60</f>
        <v>64731450455</v>
      </c>
      <c r="E34" s="10">
        <f>E35+E41+E55+E60</f>
        <v>73943639798</v>
      </c>
    </row>
    <row r="35" spans="1:5" ht="13.5" customHeight="1">
      <c r="A35" s="11" t="s">
        <v>546</v>
      </c>
      <c r="B35" s="12" t="s">
        <v>547</v>
      </c>
      <c r="C35" s="16"/>
      <c r="D35" s="248">
        <f>SUM(D36:D40)</f>
        <v>0</v>
      </c>
      <c r="E35" s="10">
        <f>SUM(E36:E40)</f>
        <v>0</v>
      </c>
    </row>
    <row r="36" spans="1:5" ht="13.5" customHeight="1">
      <c r="A36" s="14" t="s">
        <v>548</v>
      </c>
      <c r="B36" s="15" t="s">
        <v>549</v>
      </c>
      <c r="C36" s="16"/>
      <c r="D36" s="249"/>
      <c r="E36" s="17"/>
    </row>
    <row r="37" spans="1:5" ht="13.5" customHeight="1">
      <c r="A37" s="14" t="s">
        <v>550</v>
      </c>
      <c r="B37" s="16">
        <v>212</v>
      </c>
      <c r="C37" s="16"/>
      <c r="D37" s="249"/>
      <c r="E37" s="17"/>
    </row>
    <row r="38" spans="1:5" ht="13.5" customHeight="1">
      <c r="A38" s="14" t="s">
        <v>551</v>
      </c>
      <c r="B38" s="16">
        <v>213</v>
      </c>
      <c r="C38" s="16"/>
      <c r="D38" s="249"/>
      <c r="E38" s="17"/>
    </row>
    <row r="39" spans="1:5" ht="13.5" customHeight="1">
      <c r="A39" s="14" t="s">
        <v>552</v>
      </c>
      <c r="B39" s="16">
        <v>218</v>
      </c>
      <c r="C39" s="16" t="s">
        <v>553</v>
      </c>
      <c r="D39" s="249">
        <v>173883827</v>
      </c>
      <c r="E39" s="17">
        <v>42701000</v>
      </c>
    </row>
    <row r="40" spans="1:5" ht="13.5" customHeight="1">
      <c r="A40" s="14" t="s">
        <v>554</v>
      </c>
      <c r="B40" s="15" t="s">
        <v>555</v>
      </c>
      <c r="C40" s="16"/>
      <c r="D40" s="249">
        <v>-173883827</v>
      </c>
      <c r="E40" s="17">
        <v>-42701000</v>
      </c>
    </row>
    <row r="41" spans="1:5" ht="13.5" customHeight="1">
      <c r="A41" s="11" t="s">
        <v>556</v>
      </c>
      <c r="B41" s="12" t="s">
        <v>557</v>
      </c>
      <c r="C41" s="13"/>
      <c r="D41" s="248">
        <f>D42+D45+D48+D51</f>
        <v>52274941582</v>
      </c>
      <c r="E41" s="10">
        <f>E42+E45+E48+E51</f>
        <v>55863296489</v>
      </c>
    </row>
    <row r="42" spans="1:5" ht="12.75" customHeight="1">
      <c r="A42" s="14" t="s">
        <v>558</v>
      </c>
      <c r="B42" s="15" t="s">
        <v>559</v>
      </c>
      <c r="C42" s="16" t="s">
        <v>560</v>
      </c>
      <c r="D42" s="248">
        <f>+D43+D44</f>
        <v>51099990801</v>
      </c>
      <c r="E42" s="10">
        <f>+E43+E44</f>
        <v>54716057299</v>
      </c>
    </row>
    <row r="43" spans="1:5" ht="12.75" customHeight="1">
      <c r="A43" s="14" t="s">
        <v>561</v>
      </c>
      <c r="B43" s="15" t="s">
        <v>562</v>
      </c>
      <c r="C43" s="16"/>
      <c r="D43" s="235">
        <v>96852286866</v>
      </c>
      <c r="E43" s="17">
        <v>97535263977</v>
      </c>
    </row>
    <row r="44" spans="1:5" ht="12.75" customHeight="1">
      <c r="A44" s="14" t="s">
        <v>563</v>
      </c>
      <c r="B44" s="15" t="s">
        <v>564</v>
      </c>
      <c r="C44" s="16"/>
      <c r="D44" s="17">
        <v>-45752296065</v>
      </c>
      <c r="E44" s="17">
        <v>-42819206678</v>
      </c>
    </row>
    <row r="45" spans="1:5" ht="12.75" customHeight="1">
      <c r="A45" s="14" t="s">
        <v>565</v>
      </c>
      <c r="B45" s="15" t="s">
        <v>566</v>
      </c>
      <c r="C45" s="16" t="s">
        <v>568</v>
      </c>
      <c r="D45" s="251">
        <v>0</v>
      </c>
      <c r="E45" s="18">
        <v>0</v>
      </c>
    </row>
    <row r="46" spans="1:5" ht="12.75" customHeight="1">
      <c r="A46" s="14" t="s">
        <v>561</v>
      </c>
      <c r="B46" s="15" t="s">
        <v>569</v>
      </c>
      <c r="C46" s="16"/>
      <c r="D46" s="249"/>
      <c r="E46" s="17"/>
    </row>
    <row r="47" spans="1:5" ht="12.75" customHeight="1">
      <c r="A47" s="14" t="s">
        <v>563</v>
      </c>
      <c r="B47" s="15" t="s">
        <v>570</v>
      </c>
      <c r="C47" s="16"/>
      <c r="D47" s="249"/>
      <c r="E47" s="17"/>
    </row>
    <row r="48" spans="1:5" ht="12.75" customHeight="1">
      <c r="A48" s="14" t="s">
        <v>571</v>
      </c>
      <c r="B48" s="15" t="s">
        <v>572</v>
      </c>
      <c r="C48" s="16" t="s">
        <v>573</v>
      </c>
      <c r="D48" s="248">
        <v>0</v>
      </c>
      <c r="E48" s="10">
        <v>0</v>
      </c>
    </row>
    <row r="49" spans="1:5" ht="12.75" customHeight="1">
      <c r="A49" s="14" t="s">
        <v>561</v>
      </c>
      <c r="B49" s="15" t="s">
        <v>574</v>
      </c>
      <c r="C49" s="16"/>
      <c r="D49" s="249"/>
      <c r="E49" s="17"/>
    </row>
    <row r="50" spans="1:5" ht="12.75" customHeight="1">
      <c r="A50" s="14" t="s">
        <v>563</v>
      </c>
      <c r="B50" s="15" t="s">
        <v>575</v>
      </c>
      <c r="C50" s="16"/>
      <c r="D50" s="249"/>
      <c r="E50" s="17"/>
    </row>
    <row r="51" spans="1:5" ht="12.75" customHeight="1">
      <c r="A51" s="14" t="s">
        <v>576</v>
      </c>
      <c r="B51" s="15" t="s">
        <v>577</v>
      </c>
      <c r="C51" s="16" t="s">
        <v>578</v>
      </c>
      <c r="D51" s="235">
        <v>1174950781</v>
      </c>
      <c r="E51" s="243">
        <v>1147239190</v>
      </c>
    </row>
    <row r="52" spans="1:5" ht="13.5" customHeight="1">
      <c r="A52" s="11" t="s">
        <v>579</v>
      </c>
      <c r="B52" s="12" t="s">
        <v>580</v>
      </c>
      <c r="C52" s="13" t="s">
        <v>581</v>
      </c>
      <c r="D52" s="248">
        <v>0</v>
      </c>
      <c r="E52" s="10">
        <v>0</v>
      </c>
    </row>
    <row r="53" spans="1:5" ht="13.5" customHeight="1">
      <c r="A53" s="14" t="s">
        <v>582</v>
      </c>
      <c r="B53" s="15" t="s">
        <v>583</v>
      </c>
      <c r="C53" s="16"/>
      <c r="D53" s="249"/>
      <c r="E53" s="17"/>
    </row>
    <row r="54" spans="1:5" ht="13.5" customHeight="1">
      <c r="A54" s="14" t="s">
        <v>584</v>
      </c>
      <c r="B54" s="15" t="s">
        <v>585</v>
      </c>
      <c r="C54" s="16"/>
      <c r="D54" s="249"/>
      <c r="E54" s="17"/>
    </row>
    <row r="55" spans="1:5" ht="13.5" customHeight="1">
      <c r="A55" s="11" t="s">
        <v>586</v>
      </c>
      <c r="B55" s="12" t="s">
        <v>587</v>
      </c>
      <c r="C55" s="13"/>
      <c r="D55" s="248">
        <f>SUM(D56:D59)</f>
        <v>4855048885</v>
      </c>
      <c r="E55" s="10">
        <f>SUM(E56:E59)</f>
        <v>9491378204</v>
      </c>
    </row>
    <row r="56" spans="1:5" ht="13.5" customHeight="1">
      <c r="A56" s="14" t="s">
        <v>588</v>
      </c>
      <c r="B56" s="15" t="s">
        <v>589</v>
      </c>
      <c r="C56" s="16"/>
      <c r="D56" s="252">
        <v>5000000000</v>
      </c>
      <c r="E56" s="243">
        <v>5000000000</v>
      </c>
    </row>
    <row r="57" spans="1:5" ht="13.5" customHeight="1">
      <c r="A57" s="14" t="s">
        <v>590</v>
      </c>
      <c r="B57" s="15" t="s">
        <v>591</v>
      </c>
      <c r="C57" s="16"/>
      <c r="D57" s="252">
        <v>0</v>
      </c>
      <c r="E57" s="243">
        <v>4657000000</v>
      </c>
    </row>
    <row r="58" spans="1:5" ht="13.5" customHeight="1">
      <c r="A58" s="14" t="s">
        <v>592</v>
      </c>
      <c r="B58" s="15" t="s">
        <v>593</v>
      </c>
      <c r="C58" s="16" t="s">
        <v>594</v>
      </c>
      <c r="D58" s="250">
        <v>0</v>
      </c>
      <c r="E58" s="243"/>
    </row>
    <row r="59" spans="1:5" ht="13.5" customHeight="1">
      <c r="A59" s="14" t="s">
        <v>595</v>
      </c>
      <c r="B59" s="15" t="s">
        <v>596</v>
      </c>
      <c r="C59" s="16"/>
      <c r="D59" s="249">
        <v>-144951115</v>
      </c>
      <c r="E59" s="17">
        <v>-165621796</v>
      </c>
    </row>
    <row r="60" spans="1:5" ht="13.5" customHeight="1">
      <c r="A60" s="11" t="s">
        <v>597</v>
      </c>
      <c r="B60" s="12" t="s">
        <v>598</v>
      </c>
      <c r="C60" s="13"/>
      <c r="D60" s="248">
        <f>SUM(D61:D64)</f>
        <v>7601459988</v>
      </c>
      <c r="E60" s="10">
        <f>SUM(E61:E64)</f>
        <v>8588965105</v>
      </c>
    </row>
    <row r="61" spans="1:5" ht="13.5" customHeight="1">
      <c r="A61" s="14" t="s">
        <v>599</v>
      </c>
      <c r="B61" s="15" t="s">
        <v>600</v>
      </c>
      <c r="C61" s="16" t="s">
        <v>601</v>
      </c>
      <c r="D61" s="235">
        <v>7593959988</v>
      </c>
      <c r="E61" s="243">
        <v>8581465105</v>
      </c>
    </row>
    <row r="62" spans="1:5" ht="13.5" customHeight="1">
      <c r="A62" s="14" t="s">
        <v>602</v>
      </c>
      <c r="B62" s="15" t="s">
        <v>603</v>
      </c>
      <c r="C62" s="16" t="s">
        <v>604</v>
      </c>
      <c r="D62" s="252">
        <v>0</v>
      </c>
      <c r="E62" s="243"/>
    </row>
    <row r="63" spans="1:5" ht="13.5" customHeight="1">
      <c r="A63" s="14" t="s">
        <v>605</v>
      </c>
      <c r="B63" s="15" t="s">
        <v>606</v>
      </c>
      <c r="C63" s="16"/>
      <c r="D63" s="252">
        <v>7500000</v>
      </c>
      <c r="E63" s="243">
        <v>7500000</v>
      </c>
    </row>
    <row r="64" spans="1:5" ht="13.5" customHeight="1">
      <c r="A64" s="19" t="s">
        <v>607</v>
      </c>
      <c r="B64" s="20">
        <v>269</v>
      </c>
      <c r="C64" s="20"/>
      <c r="D64" s="249"/>
      <c r="E64" s="17"/>
    </row>
    <row r="65" spans="1:5" ht="13.5" customHeight="1">
      <c r="A65" s="21" t="s">
        <v>608</v>
      </c>
      <c r="B65" s="12" t="s">
        <v>609</v>
      </c>
      <c r="C65" s="13"/>
      <c r="D65" s="248">
        <f>+D34+D12</f>
        <v>117766950824</v>
      </c>
      <c r="E65" s="10">
        <f>+E34+E12</f>
        <v>115572077313</v>
      </c>
    </row>
    <row r="66" spans="1:5" ht="13.5" customHeight="1">
      <c r="A66" s="21" t="s">
        <v>610</v>
      </c>
      <c r="B66" s="12" t="s">
        <v>611</v>
      </c>
      <c r="C66" s="16"/>
      <c r="D66" s="249"/>
      <c r="E66" s="17"/>
    </row>
    <row r="67" spans="1:5" ht="13.5" customHeight="1">
      <c r="A67" s="11" t="s">
        <v>612</v>
      </c>
      <c r="B67" s="12" t="s">
        <v>613</v>
      </c>
      <c r="C67" s="13"/>
      <c r="D67" s="248">
        <f>D68+D80</f>
        <v>38117138528</v>
      </c>
      <c r="E67" s="10">
        <f>E68+E80</f>
        <v>34537966749</v>
      </c>
    </row>
    <row r="68" spans="1:5" ht="13.5" customHeight="1">
      <c r="A68" s="11" t="s">
        <v>614</v>
      </c>
      <c r="B68" s="12" t="s">
        <v>615</v>
      </c>
      <c r="C68" s="13"/>
      <c r="D68" s="248">
        <f>SUM(D69:D79)</f>
        <v>38013398528</v>
      </c>
      <c r="E68" s="10">
        <f>SUM(E69:E79)</f>
        <v>34485226749</v>
      </c>
    </row>
    <row r="69" spans="1:5" ht="12.75" customHeight="1">
      <c r="A69" s="14" t="s">
        <v>616</v>
      </c>
      <c r="B69" s="15" t="s">
        <v>617</v>
      </c>
      <c r="C69" s="16" t="s">
        <v>618</v>
      </c>
      <c r="D69" s="235">
        <v>0</v>
      </c>
      <c r="E69" s="243">
        <v>3000000000</v>
      </c>
    </row>
    <row r="70" spans="1:5" ht="12.75" customHeight="1">
      <c r="A70" s="14" t="s">
        <v>619</v>
      </c>
      <c r="B70" s="15" t="s">
        <v>620</v>
      </c>
      <c r="C70" s="16"/>
      <c r="D70" s="235">
        <v>18738113626</v>
      </c>
      <c r="E70" s="243">
        <v>16075771426</v>
      </c>
    </row>
    <row r="71" spans="1:5" ht="12.75" customHeight="1">
      <c r="A71" s="14" t="s">
        <v>621</v>
      </c>
      <c r="B71" s="15" t="s">
        <v>622</v>
      </c>
      <c r="C71" s="16"/>
      <c r="D71" s="235">
        <v>13221954916</v>
      </c>
      <c r="E71" s="243">
        <v>11568129067</v>
      </c>
    </row>
    <row r="72" spans="1:5" ht="12.75" customHeight="1">
      <c r="A72" s="14" t="s">
        <v>623</v>
      </c>
      <c r="B72" s="15" t="s">
        <v>624</v>
      </c>
      <c r="C72" s="16" t="s">
        <v>625</v>
      </c>
      <c r="D72" s="235">
        <v>193331316</v>
      </c>
      <c r="E72" s="243">
        <v>699192056</v>
      </c>
    </row>
    <row r="73" spans="1:5" ht="12.75" customHeight="1">
      <c r="A73" s="14" t="s">
        <v>626</v>
      </c>
      <c r="B73" s="15" t="s">
        <v>627</v>
      </c>
      <c r="C73" s="16"/>
      <c r="D73" s="235">
        <v>3786314451</v>
      </c>
      <c r="E73" s="243">
        <v>1261386220</v>
      </c>
    </row>
    <row r="74" spans="1:5" ht="12.75" customHeight="1">
      <c r="A74" s="14" t="s">
        <v>628</v>
      </c>
      <c r="B74" s="15" t="s">
        <v>629</v>
      </c>
      <c r="C74" s="16" t="s">
        <v>630</v>
      </c>
      <c r="D74" s="235">
        <v>522443568</v>
      </c>
      <c r="E74" s="243">
        <v>182444282</v>
      </c>
    </row>
    <row r="75" spans="1:5" ht="12.75" customHeight="1">
      <c r="A75" s="14" t="s">
        <v>631</v>
      </c>
      <c r="B75" s="15" t="s">
        <v>632</v>
      </c>
      <c r="C75" s="16"/>
      <c r="D75" s="235"/>
      <c r="E75" s="243"/>
    </row>
    <row r="76" spans="1:5" ht="12.75" customHeight="1">
      <c r="A76" s="14" t="s">
        <v>633</v>
      </c>
      <c r="B76" s="15" t="s">
        <v>634</v>
      </c>
      <c r="C76" s="16"/>
      <c r="D76" s="235"/>
      <c r="E76" s="243"/>
    </row>
    <row r="77" spans="1:5" ht="12.75" customHeight="1">
      <c r="A77" s="14" t="s">
        <v>635</v>
      </c>
      <c r="B77" s="15" t="s">
        <v>636</v>
      </c>
      <c r="C77" s="16" t="s">
        <v>637</v>
      </c>
      <c r="D77" s="235">
        <v>1180000952</v>
      </c>
      <c r="E77" s="243">
        <v>1086681199</v>
      </c>
    </row>
    <row r="78" spans="1:5" ht="12.75" customHeight="1">
      <c r="A78" s="14" t="s">
        <v>638</v>
      </c>
      <c r="B78" s="16">
        <v>320</v>
      </c>
      <c r="C78" s="16"/>
      <c r="D78" s="235"/>
      <c r="E78" s="243"/>
    </row>
    <row r="79" spans="1:5" ht="12.75" customHeight="1">
      <c r="A79" s="14" t="s">
        <v>639</v>
      </c>
      <c r="B79" s="16">
        <v>323</v>
      </c>
      <c r="C79" s="16"/>
      <c r="D79" s="235">
        <v>371239699</v>
      </c>
      <c r="E79" s="243">
        <v>611622499</v>
      </c>
    </row>
    <row r="80" spans="1:5" ht="13.5" customHeight="1">
      <c r="A80" s="11" t="s">
        <v>640</v>
      </c>
      <c r="B80" s="13">
        <v>330</v>
      </c>
      <c r="C80" s="13"/>
      <c r="D80" s="248">
        <f>SUM(D81:D88)</f>
        <v>103740000</v>
      </c>
      <c r="E80" s="10">
        <f>SUM(E81:E88)</f>
        <v>52740000</v>
      </c>
    </row>
    <row r="81" spans="1:5" ht="13.5" customHeight="1">
      <c r="A81" s="14" t="s">
        <v>641</v>
      </c>
      <c r="B81" s="16">
        <v>331</v>
      </c>
      <c r="C81" s="16"/>
      <c r="D81" s="249"/>
      <c r="E81" s="17"/>
    </row>
    <row r="82" spans="1:5" ht="13.5" customHeight="1">
      <c r="A82" s="14" t="s">
        <v>642</v>
      </c>
      <c r="B82" s="16">
        <v>332</v>
      </c>
      <c r="C82" s="16" t="s">
        <v>643</v>
      </c>
      <c r="D82" s="249"/>
      <c r="E82" s="17"/>
    </row>
    <row r="83" spans="1:5" ht="13.5" customHeight="1">
      <c r="A83" s="14" t="s">
        <v>644</v>
      </c>
      <c r="B83" s="16">
        <v>333</v>
      </c>
      <c r="C83" s="16"/>
      <c r="D83" s="249">
        <v>103740000</v>
      </c>
      <c r="E83" s="17">
        <v>52740000</v>
      </c>
    </row>
    <row r="84" spans="1:5" ht="13.5" customHeight="1">
      <c r="A84" s="14" t="s">
        <v>645</v>
      </c>
      <c r="B84" s="16">
        <v>334</v>
      </c>
      <c r="C84" s="16" t="s">
        <v>646</v>
      </c>
      <c r="D84" s="250"/>
      <c r="E84" s="243"/>
    </row>
    <row r="85" spans="1:5" ht="13.5" customHeight="1">
      <c r="A85" s="14" t="s">
        <v>647</v>
      </c>
      <c r="B85" s="16">
        <v>335</v>
      </c>
      <c r="C85" s="16" t="s">
        <v>604</v>
      </c>
      <c r="D85" s="250"/>
      <c r="E85" s="243"/>
    </row>
    <row r="86" spans="1:5" ht="13.5" customHeight="1">
      <c r="A86" s="14" t="s">
        <v>648</v>
      </c>
      <c r="B86" s="16">
        <v>336</v>
      </c>
      <c r="C86" s="16"/>
      <c r="D86" s="250"/>
      <c r="E86" s="243"/>
    </row>
    <row r="87" spans="1:5" ht="13.5" customHeight="1">
      <c r="A87" s="14" t="s">
        <v>649</v>
      </c>
      <c r="B87" s="16">
        <v>337</v>
      </c>
      <c r="C87" s="16"/>
      <c r="D87" s="249"/>
      <c r="E87" s="17"/>
    </row>
    <row r="88" spans="1:5" ht="13.5" customHeight="1">
      <c r="A88" s="14" t="s">
        <v>650</v>
      </c>
      <c r="B88" s="16">
        <v>338</v>
      </c>
      <c r="C88" s="16"/>
      <c r="D88" s="249"/>
      <c r="E88" s="17"/>
    </row>
    <row r="89" spans="1:5" ht="13.5" customHeight="1">
      <c r="A89" s="14" t="s">
        <v>392</v>
      </c>
      <c r="B89" s="16">
        <v>339</v>
      </c>
      <c r="C89" s="16"/>
      <c r="D89" s="249"/>
      <c r="E89" s="17"/>
    </row>
    <row r="90" spans="1:5" ht="13.5" customHeight="1">
      <c r="A90" s="14" t="s">
        <v>393</v>
      </c>
      <c r="B90" s="16">
        <v>340</v>
      </c>
      <c r="C90" s="16"/>
      <c r="D90" s="249"/>
      <c r="E90" s="17"/>
    </row>
    <row r="91" spans="1:5" ht="13.5" customHeight="1">
      <c r="A91" s="11" t="s">
        <v>651</v>
      </c>
      <c r="B91" s="12" t="s">
        <v>652</v>
      </c>
      <c r="C91" s="13"/>
      <c r="D91" s="248">
        <f>D92+D105</f>
        <v>79649812296</v>
      </c>
      <c r="E91" s="10">
        <f>E92+E105</f>
        <v>81034110564</v>
      </c>
    </row>
    <row r="92" spans="1:5" ht="13.5" customHeight="1">
      <c r="A92" s="11" t="s">
        <v>653</v>
      </c>
      <c r="B92" s="12" t="s">
        <v>654</v>
      </c>
      <c r="C92" s="13" t="s">
        <v>655</v>
      </c>
      <c r="D92" s="248">
        <f>SUM(D93:D103)</f>
        <v>79649812296</v>
      </c>
      <c r="E92" s="10">
        <f>SUM(E93:E103)</f>
        <v>81034110564</v>
      </c>
    </row>
    <row r="93" spans="1:5" ht="12.75" customHeight="1">
      <c r="A93" s="14" t="s">
        <v>656</v>
      </c>
      <c r="B93" s="15" t="s">
        <v>657</v>
      </c>
      <c r="C93" s="16"/>
      <c r="D93" s="252">
        <v>55680000000</v>
      </c>
      <c r="E93" s="243">
        <v>55680000000</v>
      </c>
    </row>
    <row r="94" spans="1:5" ht="12.75" customHeight="1">
      <c r="A94" s="14" t="s">
        <v>658</v>
      </c>
      <c r="B94" s="15" t="s">
        <v>659</v>
      </c>
      <c r="C94" s="16"/>
      <c r="D94" s="252">
        <v>6024502460</v>
      </c>
      <c r="E94" s="243">
        <v>6024502460</v>
      </c>
    </row>
    <row r="95" spans="1:5" ht="12.75" customHeight="1">
      <c r="A95" s="14" t="s">
        <v>660</v>
      </c>
      <c r="B95" s="15" t="s">
        <v>661</v>
      </c>
      <c r="C95" s="16"/>
      <c r="D95" s="252"/>
      <c r="E95" s="17"/>
    </row>
    <row r="96" spans="1:5" ht="12.75" customHeight="1">
      <c r="A96" s="14" t="s">
        <v>662</v>
      </c>
      <c r="B96" s="15" t="s">
        <v>663</v>
      </c>
      <c r="C96" s="16"/>
      <c r="D96" s="252"/>
      <c r="E96" s="17"/>
    </row>
    <row r="97" spans="1:5" ht="12.75" customHeight="1">
      <c r="A97" s="14" t="s">
        <v>664</v>
      </c>
      <c r="B97" s="15" t="s">
        <v>665</v>
      </c>
      <c r="C97" s="16"/>
      <c r="D97" s="252"/>
      <c r="E97" s="17"/>
    </row>
    <row r="98" spans="1:5" ht="12.75" customHeight="1">
      <c r="A98" s="14" t="s">
        <v>666</v>
      </c>
      <c r="B98" s="15" t="s">
        <v>667</v>
      </c>
      <c r="C98" s="16"/>
      <c r="D98" s="252"/>
      <c r="E98" s="17"/>
    </row>
    <row r="99" spans="1:5" ht="12.75" customHeight="1">
      <c r="A99" s="14" t="s">
        <v>668</v>
      </c>
      <c r="B99" s="15" t="s">
        <v>669</v>
      </c>
      <c r="C99" s="16"/>
      <c r="D99" s="252">
        <v>15013122301</v>
      </c>
      <c r="E99" s="243">
        <v>15013122301</v>
      </c>
    </row>
    <row r="100" spans="1:5" ht="12.75" customHeight="1">
      <c r="A100" s="14" t="s">
        <v>671</v>
      </c>
      <c r="B100" s="15" t="s">
        <v>672</v>
      </c>
      <c r="C100" s="16"/>
      <c r="D100" s="252">
        <v>3684066865</v>
      </c>
      <c r="E100" s="243">
        <v>3684066865</v>
      </c>
    </row>
    <row r="101" spans="1:5" ht="12.75" customHeight="1">
      <c r="A101" s="14" t="s">
        <v>673</v>
      </c>
      <c r="B101" s="15" t="s">
        <v>674</v>
      </c>
      <c r="C101" s="16"/>
      <c r="D101" s="252"/>
      <c r="E101" s="243"/>
    </row>
    <row r="102" spans="1:5" ht="12.75" customHeight="1">
      <c r="A102" s="14" t="s">
        <v>675</v>
      </c>
      <c r="B102" s="15" t="s">
        <v>676</v>
      </c>
      <c r="C102" s="16"/>
      <c r="D102" s="235">
        <v>-751879330</v>
      </c>
      <c r="E102" s="243">
        <v>632418938</v>
      </c>
    </row>
    <row r="103" spans="1:5" ht="12.75" customHeight="1">
      <c r="A103" s="14" t="s">
        <v>677</v>
      </c>
      <c r="B103" s="15" t="s">
        <v>678</v>
      </c>
      <c r="C103" s="16"/>
      <c r="D103" s="249"/>
      <c r="E103" s="17"/>
    </row>
    <row r="104" spans="1:5" ht="12.75" customHeight="1">
      <c r="A104" s="14" t="s">
        <v>394</v>
      </c>
      <c r="B104" s="16">
        <v>422</v>
      </c>
      <c r="C104" s="16"/>
      <c r="D104" s="249"/>
      <c r="E104" s="17"/>
    </row>
    <row r="105" spans="1:5" ht="13.5" customHeight="1">
      <c r="A105" s="11" t="s">
        <v>679</v>
      </c>
      <c r="B105" s="13">
        <v>430</v>
      </c>
      <c r="C105" s="13"/>
      <c r="D105" s="248">
        <v>0</v>
      </c>
      <c r="E105" s="10">
        <v>0</v>
      </c>
    </row>
    <row r="106" spans="1:5" ht="13.5" customHeight="1">
      <c r="A106" s="14" t="s">
        <v>689</v>
      </c>
      <c r="B106" s="16">
        <v>432</v>
      </c>
      <c r="C106" s="16" t="s">
        <v>680</v>
      </c>
      <c r="D106" s="249"/>
      <c r="E106" s="17"/>
    </row>
    <row r="107" spans="1:5" ht="13.5" customHeight="1">
      <c r="A107" s="14" t="s">
        <v>690</v>
      </c>
      <c r="B107" s="16">
        <v>433</v>
      </c>
      <c r="C107" s="16"/>
      <c r="D107" s="249"/>
      <c r="E107" s="17"/>
    </row>
    <row r="108" spans="1:5" ht="13.5" customHeight="1">
      <c r="A108" s="19" t="s">
        <v>681</v>
      </c>
      <c r="B108" s="22"/>
      <c r="C108" s="22"/>
      <c r="D108" s="253"/>
      <c r="E108" s="23"/>
    </row>
    <row r="109" spans="1:5" ht="13.5" customHeight="1">
      <c r="A109" s="21" t="s">
        <v>682</v>
      </c>
      <c r="B109" s="13">
        <v>440</v>
      </c>
      <c r="C109" s="13"/>
      <c r="D109" s="248">
        <f>+D91+D67</f>
        <v>117766950824</v>
      </c>
      <c r="E109" s="264">
        <f>+E91+E67</f>
        <v>115572077313</v>
      </c>
    </row>
    <row r="110" spans="1:5" ht="13.5" customHeight="1">
      <c r="A110" s="24" t="s">
        <v>683</v>
      </c>
      <c r="B110" s="25"/>
      <c r="C110" s="26"/>
      <c r="D110" s="27"/>
      <c r="E110" s="27"/>
    </row>
    <row r="111" spans="1:5" ht="12" customHeight="1">
      <c r="A111" s="28" t="s">
        <v>684</v>
      </c>
      <c r="B111" s="29">
        <v>24</v>
      </c>
      <c r="C111" s="30"/>
      <c r="D111" s="31"/>
      <c r="E111" s="31"/>
    </row>
    <row r="112" spans="1:5" ht="12" customHeight="1">
      <c r="A112" s="14" t="s">
        <v>685</v>
      </c>
      <c r="B112" s="32" t="s">
        <v>611</v>
      </c>
      <c r="C112" s="33"/>
      <c r="D112" s="17">
        <v>103740000</v>
      </c>
      <c r="E112" s="17">
        <v>52740000</v>
      </c>
    </row>
    <row r="113" spans="1:5" ht="12" customHeight="1">
      <c r="A113" s="14" t="s">
        <v>686</v>
      </c>
      <c r="B113" s="262"/>
      <c r="C113" s="33"/>
      <c r="D113" s="235">
        <v>288190000</v>
      </c>
      <c r="E113" s="17">
        <v>222580000</v>
      </c>
    </row>
    <row r="114" spans="1:5" ht="12" customHeight="1">
      <c r="A114" s="14" t="s">
        <v>687</v>
      </c>
      <c r="B114" s="32" t="s">
        <v>611</v>
      </c>
      <c r="C114" s="33"/>
      <c r="D114" s="17"/>
      <c r="E114" s="17"/>
    </row>
    <row r="115" spans="1:5" ht="12" customHeight="1">
      <c r="A115" s="24"/>
      <c r="B115" s="34" t="s">
        <v>611</v>
      </c>
      <c r="C115" s="27"/>
      <c r="D115" s="27"/>
      <c r="E115" s="27"/>
    </row>
    <row r="116" spans="1:5" ht="15">
      <c r="A116"/>
      <c r="B116" s="271" t="s">
        <v>37</v>
      </c>
      <c r="C116" s="271"/>
      <c r="D116" s="271"/>
      <c r="E116" s="271"/>
    </row>
    <row r="117" spans="1:5" ht="18">
      <c r="A117" s="272" t="s">
        <v>175</v>
      </c>
      <c r="B117" s="272"/>
      <c r="C117" s="272"/>
      <c r="D117" s="273" t="s">
        <v>688</v>
      </c>
      <c r="E117" s="273"/>
    </row>
    <row r="118" spans="1:5" ht="10.5" customHeight="1">
      <c r="A118" s="35"/>
      <c r="B118" s="36"/>
      <c r="C118" s="37"/>
      <c r="D118" s="37"/>
      <c r="E118" s="38"/>
    </row>
    <row r="119" ht="15.75">
      <c r="E119" s="3"/>
    </row>
    <row r="120" ht="15.75">
      <c r="E120" s="3"/>
    </row>
    <row r="526" ht="14.25">
      <c r="C526" s="4" t="s">
        <v>483</v>
      </c>
    </row>
    <row r="534" ht="14.25">
      <c r="C534" s="4" t="s">
        <v>483</v>
      </c>
    </row>
    <row r="540" ht="14.25">
      <c r="C540" s="4" t="s">
        <v>483</v>
      </c>
    </row>
    <row r="551" ht="14.25">
      <c r="C551" s="4" t="s">
        <v>483</v>
      </c>
    </row>
    <row r="558" ht="14.25">
      <c r="C558" s="4" t="s">
        <v>483</v>
      </c>
    </row>
    <row r="563" ht="14.25">
      <c r="C563" s="4" t="s">
        <v>483</v>
      </c>
    </row>
    <row r="572" ht="14.25">
      <c r="C572" s="4" t="s">
        <v>483</v>
      </c>
    </row>
    <row r="579" ht="14.25">
      <c r="C579" s="4" t="s">
        <v>483</v>
      </c>
    </row>
    <row r="587" ht="14.25">
      <c r="C587" s="4" t="s">
        <v>483</v>
      </c>
    </row>
    <row r="591" ht="14.25">
      <c r="C591" s="4" t="s">
        <v>483</v>
      </c>
    </row>
    <row r="602" ht="14.25">
      <c r="C602" s="4" t="s">
        <v>483</v>
      </c>
    </row>
    <row r="608" ht="14.25">
      <c r="C608" s="4" t="s">
        <v>483</v>
      </c>
    </row>
    <row r="618" ht="14.25">
      <c r="C618" s="4" t="s">
        <v>483</v>
      </c>
    </row>
    <row r="623" ht="14.25">
      <c r="C623" s="4" t="s">
        <v>483</v>
      </c>
    </row>
    <row r="632" ht="14.25">
      <c r="C632" s="4" t="s">
        <v>483</v>
      </c>
    </row>
    <row r="640" ht="14.25">
      <c r="C640" s="4" t="s">
        <v>483</v>
      </c>
    </row>
    <row r="646" ht="14.25">
      <c r="C646" s="4" t="s">
        <v>483</v>
      </c>
    </row>
    <row r="667" ht="14.25">
      <c r="C667" s="4" t="s">
        <v>483</v>
      </c>
    </row>
    <row r="687" ht="14.25">
      <c r="C687" s="4" t="s">
        <v>483</v>
      </c>
    </row>
    <row r="691" ht="14.25">
      <c r="C691" s="4" t="s">
        <v>483</v>
      </c>
    </row>
  </sheetData>
  <sheetProtection/>
  <mergeCells count="14">
    <mergeCell ref="B10:B11"/>
    <mergeCell ref="C10:C11"/>
    <mergeCell ref="D10:D11"/>
    <mergeCell ref="E10:E11"/>
    <mergeCell ref="D2:E2"/>
    <mergeCell ref="A6:E6"/>
    <mergeCell ref="A7:E7"/>
    <mergeCell ref="A8:E8"/>
    <mergeCell ref="B116:E116"/>
    <mergeCell ref="A117:C117"/>
    <mergeCell ref="D117:E117"/>
    <mergeCell ref="C3:E4"/>
    <mergeCell ref="D9:E9"/>
    <mergeCell ref="A10:A11"/>
  </mergeCells>
  <printOptions horizontalCentered="1"/>
  <pageMargins left="0.7874015748031497" right="0.5905511811023623" top="0.49" bottom="0.37" header="0.3937007874015748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79"/>
  <sheetViews>
    <sheetView zoomScalePageLayoutView="0" workbookViewId="0" topLeftCell="A1">
      <selection activeCell="G67" sqref="G67"/>
    </sheetView>
  </sheetViews>
  <sheetFormatPr defaultColWidth="8.796875" defaultRowHeight="14.25"/>
  <cols>
    <col min="1" max="1" width="41.19921875" style="0" customWidth="1"/>
    <col min="2" max="2" width="16.69921875" style="0" customWidth="1"/>
    <col min="3" max="3" width="15.69921875" style="0" customWidth="1"/>
    <col min="4" max="4" width="15.5" style="0" customWidth="1"/>
    <col min="5" max="5" width="15.69921875" style="0" customWidth="1"/>
    <col min="6" max="6" width="18.09765625" style="0" customWidth="1"/>
  </cols>
  <sheetData>
    <row r="1" ht="15">
      <c r="A1" s="255"/>
    </row>
    <row r="2" spans="1:6" ht="19.5">
      <c r="A2" s="300" t="s">
        <v>303</v>
      </c>
      <c r="B2" s="300"/>
      <c r="C2" s="300"/>
      <c r="D2" s="300"/>
      <c r="E2" s="300"/>
      <c r="F2" s="300"/>
    </row>
    <row r="3" ht="15">
      <c r="E3" s="230" t="s">
        <v>475</v>
      </c>
    </row>
    <row r="4" spans="1:6" ht="14.25">
      <c r="A4" s="325"/>
      <c r="B4" s="327" t="s">
        <v>815</v>
      </c>
      <c r="C4" s="327" t="s">
        <v>482</v>
      </c>
      <c r="D4" s="327" t="s">
        <v>481</v>
      </c>
      <c r="E4" s="327" t="s">
        <v>476</v>
      </c>
      <c r="F4" s="327" t="s">
        <v>66</v>
      </c>
    </row>
    <row r="5" spans="1:6" ht="14.25">
      <c r="A5" s="326"/>
      <c r="B5" s="328" t="s">
        <v>477</v>
      </c>
      <c r="C5" s="328"/>
      <c r="D5" s="328"/>
      <c r="E5" s="328" t="s">
        <v>478</v>
      </c>
      <c r="F5" s="328"/>
    </row>
    <row r="6" spans="1:6" ht="16.5">
      <c r="A6" s="237" t="s">
        <v>290</v>
      </c>
      <c r="B6" s="231"/>
      <c r="C6" s="231"/>
      <c r="D6" s="231"/>
      <c r="E6" s="231"/>
      <c r="F6" s="231"/>
    </row>
    <row r="7" spans="1:6" ht="15">
      <c r="A7" s="236" t="s">
        <v>289</v>
      </c>
      <c r="B7" s="169">
        <f>68478912625+228022069+247398828</f>
        <v>68954333522</v>
      </c>
      <c r="C7" s="169">
        <v>36684824178</v>
      </c>
      <c r="D7" s="169">
        <v>0</v>
      </c>
      <c r="E7" s="169">
        <v>273108768</v>
      </c>
      <c r="F7" s="169">
        <f>SUM(B7:E7)</f>
        <v>105912266468</v>
      </c>
    </row>
    <row r="8" spans="1:6" ht="15">
      <c r="A8" s="238" t="s">
        <v>291</v>
      </c>
      <c r="B8" s="124">
        <f>17634840285+1087882780</f>
        <v>18722723065</v>
      </c>
      <c r="C8" s="168"/>
      <c r="D8" s="168"/>
      <c r="E8" s="168"/>
      <c r="F8" s="169">
        <f>SUM(B8:E8)</f>
        <v>18722723065</v>
      </c>
    </row>
    <row r="9" spans="1:6" ht="15.75">
      <c r="A9" s="239" t="s">
        <v>292</v>
      </c>
      <c r="B9" s="129">
        <f>SUM(B7:B8)</f>
        <v>87677056587</v>
      </c>
      <c r="C9" s="129">
        <f>SUM(C7:C8)</f>
        <v>36684824178</v>
      </c>
      <c r="D9" s="129">
        <f>SUM(D7:D8)</f>
        <v>0</v>
      </c>
      <c r="E9" s="129">
        <f>SUM(E7:E8)</f>
        <v>273108768</v>
      </c>
      <c r="F9" s="129">
        <f>SUM(F7:F8)</f>
        <v>124634989533</v>
      </c>
    </row>
    <row r="10" spans="1:6" ht="16.5">
      <c r="A10" s="240" t="s">
        <v>293</v>
      </c>
      <c r="B10" s="169"/>
      <c r="C10" s="169"/>
      <c r="D10" s="169"/>
      <c r="E10" s="169"/>
      <c r="F10" s="169">
        <f>SUM(B10:E10)</f>
        <v>0</v>
      </c>
    </row>
    <row r="11" spans="1:6" ht="15">
      <c r="A11" s="158" t="s">
        <v>294</v>
      </c>
      <c r="B11" s="92">
        <v>4500000</v>
      </c>
      <c r="C11" s="232">
        <v>-3644583229</v>
      </c>
      <c r="D11" s="232">
        <v>0</v>
      </c>
      <c r="E11" s="232">
        <v>67313711</v>
      </c>
      <c r="F11" s="92">
        <f>SUM(B11:E11)</f>
        <v>-3572769518</v>
      </c>
    </row>
    <row r="12" spans="1:6" ht="15">
      <c r="A12" s="158" t="s">
        <v>295</v>
      </c>
      <c r="B12" s="92"/>
      <c r="C12" s="92"/>
      <c r="D12" s="90"/>
      <c r="E12" s="90"/>
      <c r="F12" s="92">
        <f>7619209+7038635</f>
        <v>14657844</v>
      </c>
    </row>
    <row r="13" spans="1:6" ht="15">
      <c r="A13" s="158" t="s">
        <v>296</v>
      </c>
      <c r="B13" s="92"/>
      <c r="C13" s="92"/>
      <c r="D13" s="92"/>
      <c r="E13" s="92"/>
      <c r="F13" s="92">
        <f>-187543497-839541042+217000000</f>
        <v>-810084539</v>
      </c>
    </row>
    <row r="14" spans="1:6" ht="15">
      <c r="A14" s="158" t="s">
        <v>297</v>
      </c>
      <c r="B14" s="92"/>
      <c r="C14" s="92"/>
      <c r="D14" s="92"/>
      <c r="E14" s="92"/>
      <c r="F14" s="92">
        <v>0</v>
      </c>
    </row>
    <row r="15" spans="1:6" ht="15.75">
      <c r="A15" s="239" t="s">
        <v>298</v>
      </c>
      <c r="B15" s="129">
        <f>SUM(B13:B14)</f>
        <v>0</v>
      </c>
      <c r="C15" s="129">
        <f>SUM(C13:C14)</f>
        <v>0</v>
      </c>
      <c r="D15" s="129">
        <f>SUM(D13:D14)</f>
        <v>0</v>
      </c>
      <c r="E15" s="129">
        <f>SUM(E13:E14)</f>
        <v>0</v>
      </c>
      <c r="F15" s="129">
        <f>+F11+F12+F13+F14</f>
        <v>-4368196213</v>
      </c>
    </row>
    <row r="18" spans="1:6" ht="19.5">
      <c r="A18" s="300" t="s">
        <v>697</v>
      </c>
      <c r="B18" s="300"/>
      <c r="C18" s="300"/>
      <c r="D18" s="300"/>
      <c r="E18" s="300"/>
      <c r="F18" s="300"/>
    </row>
    <row r="19" ht="15">
      <c r="E19" s="230" t="s">
        <v>475</v>
      </c>
    </row>
    <row r="20" spans="1:6" ht="14.25">
      <c r="A20" s="325"/>
      <c r="B20" s="327" t="s">
        <v>815</v>
      </c>
      <c r="C20" s="327" t="s">
        <v>482</v>
      </c>
      <c r="D20" s="327" t="s">
        <v>481</v>
      </c>
      <c r="E20" s="327" t="s">
        <v>476</v>
      </c>
      <c r="F20" s="327" t="s">
        <v>66</v>
      </c>
    </row>
    <row r="21" spans="1:6" ht="14.25">
      <c r="A21" s="326"/>
      <c r="B21" s="328" t="s">
        <v>477</v>
      </c>
      <c r="C21" s="328"/>
      <c r="D21" s="328"/>
      <c r="E21" s="328" t="s">
        <v>478</v>
      </c>
      <c r="F21" s="328"/>
    </row>
    <row r="22" spans="1:6" ht="16.5">
      <c r="A22" s="237" t="s">
        <v>290</v>
      </c>
      <c r="B22" s="231"/>
      <c r="C22" s="231"/>
      <c r="D22" s="231"/>
      <c r="E22" s="231"/>
      <c r="F22" s="231"/>
    </row>
    <row r="23" spans="1:6" ht="15">
      <c r="A23" s="236" t="s">
        <v>289</v>
      </c>
      <c r="B23" s="169">
        <f>66713801029+187691084+881249455</f>
        <v>67782741568</v>
      </c>
      <c r="C23" s="169">
        <v>47993219241</v>
      </c>
      <c r="D23" s="169">
        <v>0</v>
      </c>
      <c r="E23" s="169">
        <v>277431012</v>
      </c>
      <c r="F23" s="169">
        <f>SUM(B23:E23)</f>
        <v>116053391821</v>
      </c>
    </row>
    <row r="24" spans="1:6" ht="15">
      <c r="A24" s="238" t="s">
        <v>291</v>
      </c>
      <c r="B24" s="124">
        <f>21678884880+1054990320</f>
        <v>22733875200</v>
      </c>
      <c r="C24" s="168"/>
      <c r="D24" s="168"/>
      <c r="E24" s="168"/>
      <c r="F24" s="169">
        <f>SUM(B24:E24)</f>
        <v>22733875200</v>
      </c>
    </row>
    <row r="25" spans="1:6" ht="15.75">
      <c r="A25" s="239" t="s">
        <v>292</v>
      </c>
      <c r="B25" s="129">
        <f>SUM(B23:B24)</f>
        <v>90516616768</v>
      </c>
      <c r="C25" s="129">
        <f>SUM(C23:C24)</f>
        <v>47993219241</v>
      </c>
      <c r="D25" s="129">
        <f>SUM(D23:D24)</f>
        <v>0</v>
      </c>
      <c r="E25" s="129">
        <f>SUM(E23:E24)</f>
        <v>277431012</v>
      </c>
      <c r="F25" s="129">
        <f>SUM(F23:F24)</f>
        <v>138787267021</v>
      </c>
    </row>
    <row r="26" spans="1:6" ht="16.5">
      <c r="A26" s="240" t="s">
        <v>293</v>
      </c>
      <c r="B26" s="169"/>
      <c r="C26" s="169"/>
      <c r="D26" s="169"/>
      <c r="E26" s="169"/>
      <c r="F26" s="169">
        <f>SUM(B26:E26)</f>
        <v>0</v>
      </c>
    </row>
    <row r="27" spans="1:6" ht="15">
      <c r="A27" s="158" t="s">
        <v>294</v>
      </c>
      <c r="B27" s="92">
        <v>320663153</v>
      </c>
      <c r="C27" s="232">
        <v>-1367642289</v>
      </c>
      <c r="D27" s="232">
        <v>0</v>
      </c>
      <c r="E27" s="232">
        <v>40621779</v>
      </c>
      <c r="F27" s="92">
        <f>SUM(B27:E27)</f>
        <v>-1006357357</v>
      </c>
    </row>
    <row r="28" spans="1:6" ht="15">
      <c r="A28" s="158" t="s">
        <v>295</v>
      </c>
      <c r="B28" s="92"/>
      <c r="C28" s="92"/>
      <c r="D28" s="90"/>
      <c r="E28" s="90"/>
      <c r="F28" s="92">
        <v>26664603</v>
      </c>
    </row>
    <row r="29" spans="1:6" ht="15">
      <c r="A29" s="158" t="s">
        <v>296</v>
      </c>
      <c r="B29" s="92"/>
      <c r="C29" s="92"/>
      <c r="D29" s="92"/>
      <c r="E29" s="92"/>
      <c r="F29" s="92">
        <f>56461585-461067099</f>
        <v>-404605514</v>
      </c>
    </row>
    <row r="30" spans="1:6" ht="15">
      <c r="A30" s="158" t="s">
        <v>297</v>
      </c>
      <c r="B30" s="92"/>
      <c r="C30" s="92"/>
      <c r="D30" s="92"/>
      <c r="E30" s="92"/>
      <c r="F30" s="92">
        <v>0</v>
      </c>
    </row>
    <row r="31" spans="1:6" ht="15.75">
      <c r="A31" s="239" t="s">
        <v>298</v>
      </c>
      <c r="B31" s="129">
        <f>SUM(B29:B30)</f>
        <v>0</v>
      </c>
      <c r="C31" s="129">
        <f>SUM(C29:C30)</f>
        <v>0</v>
      </c>
      <c r="D31" s="129">
        <f>SUM(D29:D30)</f>
        <v>0</v>
      </c>
      <c r="E31" s="129">
        <f>SUM(E29:E30)</f>
        <v>0</v>
      </c>
      <c r="F31" s="129">
        <f>+F27+F28+F29+F30</f>
        <v>-1384298268</v>
      </c>
    </row>
    <row r="37" spans="1:6" ht="19.5">
      <c r="A37" s="300" t="s">
        <v>698</v>
      </c>
      <c r="B37" s="300"/>
      <c r="C37" s="300"/>
      <c r="D37" s="300"/>
      <c r="E37" s="300"/>
      <c r="F37" s="300"/>
    </row>
    <row r="38" ht="15">
      <c r="E38" s="230" t="s">
        <v>475</v>
      </c>
    </row>
    <row r="39" spans="1:6" ht="14.25">
      <c r="A39" s="325"/>
      <c r="B39" s="327" t="s">
        <v>815</v>
      </c>
      <c r="C39" s="327" t="s">
        <v>482</v>
      </c>
      <c r="D39" s="327" t="s">
        <v>481</v>
      </c>
      <c r="E39" s="327" t="s">
        <v>476</v>
      </c>
      <c r="F39" s="327" t="s">
        <v>66</v>
      </c>
    </row>
    <row r="40" spans="1:6" ht="14.25">
      <c r="A40" s="326"/>
      <c r="B40" s="328" t="s">
        <v>477</v>
      </c>
      <c r="C40" s="328"/>
      <c r="D40" s="328"/>
      <c r="E40" s="328" t="s">
        <v>478</v>
      </c>
      <c r="F40" s="328"/>
    </row>
    <row r="41" spans="1:6" ht="16.5">
      <c r="A41" s="237" t="s">
        <v>159</v>
      </c>
      <c r="B41" s="231"/>
      <c r="C41" s="231"/>
      <c r="D41" s="231"/>
      <c r="E41" s="231"/>
      <c r="F41" s="231"/>
    </row>
    <row r="42" spans="1:6" ht="15">
      <c r="A42" s="236" t="s">
        <v>160</v>
      </c>
      <c r="B42" s="169">
        <v>4523649304</v>
      </c>
      <c r="C42" s="169">
        <v>40531483982</v>
      </c>
      <c r="D42" s="169"/>
      <c r="E42" s="169">
        <v>2153063805</v>
      </c>
      <c r="F42" s="169">
        <v>45696709831</v>
      </c>
    </row>
    <row r="43" spans="1:6" ht="15">
      <c r="A43" s="158" t="s">
        <v>161</v>
      </c>
      <c r="B43" s="92">
        <v>0</v>
      </c>
      <c r="C43" s="92">
        <v>818746520</v>
      </c>
      <c r="D43" s="92"/>
      <c r="E43" s="92"/>
      <c r="F43" s="92">
        <v>3211589884</v>
      </c>
    </row>
    <row r="44" spans="1:6" ht="15">
      <c r="A44" s="158" t="s">
        <v>162</v>
      </c>
      <c r="B44" s="92">
        <v>4400659424</v>
      </c>
      <c r="C44" s="92">
        <v>13560008698</v>
      </c>
      <c r="D44" s="92">
        <v>4638534090</v>
      </c>
      <c r="E44" s="92">
        <v>179308709</v>
      </c>
      <c r="F44" s="92">
        <v>16152533946</v>
      </c>
    </row>
    <row r="45" spans="1:6" ht="15">
      <c r="A45" s="158" t="s">
        <v>784</v>
      </c>
      <c r="B45" s="92">
        <v>2534226838</v>
      </c>
      <c r="C45" s="92">
        <v>1592109808</v>
      </c>
      <c r="D45" s="92">
        <v>7453474534</v>
      </c>
      <c r="E45" s="92">
        <v>0</v>
      </c>
      <c r="F45" s="92">
        <v>11878675046</v>
      </c>
    </row>
    <row r="46" spans="1:6" ht="15">
      <c r="A46" s="241" t="s">
        <v>163</v>
      </c>
      <c r="B46" s="149"/>
      <c r="C46" s="149"/>
      <c r="D46" s="149"/>
      <c r="E46" s="149"/>
      <c r="F46" s="149">
        <v>31202308261</v>
      </c>
    </row>
    <row r="47" spans="1:6" ht="15.75">
      <c r="A47" s="239" t="s">
        <v>816</v>
      </c>
      <c r="B47" s="129"/>
      <c r="C47" s="129"/>
      <c r="D47" s="129"/>
      <c r="E47" s="129"/>
      <c r="F47" s="129">
        <f>SUM(F42:F46)</f>
        <v>108141816968</v>
      </c>
    </row>
    <row r="48" spans="1:6" ht="16.5">
      <c r="A48" s="240" t="s">
        <v>164</v>
      </c>
      <c r="B48" s="169"/>
      <c r="C48" s="169"/>
      <c r="D48" s="169"/>
      <c r="E48" s="169"/>
      <c r="F48" s="169"/>
    </row>
    <row r="49" spans="1:6" ht="15">
      <c r="A49" s="158" t="s">
        <v>165</v>
      </c>
      <c r="B49" s="92">
        <v>6977173370</v>
      </c>
      <c r="C49" s="92">
        <v>4877549991</v>
      </c>
      <c r="D49" s="92">
        <v>11210151725</v>
      </c>
      <c r="E49" s="232">
        <v>0</v>
      </c>
      <c r="F49" s="92">
        <v>23064875086</v>
      </c>
    </row>
    <row r="50" spans="1:6" ht="15">
      <c r="A50" s="158" t="s">
        <v>169</v>
      </c>
      <c r="B50" s="92">
        <v>0</v>
      </c>
      <c r="C50" s="92">
        <v>3500000000</v>
      </c>
      <c r="D50" s="90"/>
      <c r="E50" s="90"/>
      <c r="F50" s="92">
        <v>3500000000</v>
      </c>
    </row>
    <row r="51" spans="1:6" ht="15">
      <c r="A51" s="158" t="s">
        <v>170</v>
      </c>
      <c r="B51" s="92"/>
      <c r="C51" s="92"/>
      <c r="D51" s="92"/>
      <c r="E51" s="92"/>
      <c r="F51" s="92">
        <v>4881803122</v>
      </c>
    </row>
    <row r="52" spans="1:6" ht="15.75">
      <c r="A52" s="239" t="s">
        <v>817</v>
      </c>
      <c r="B52" s="129"/>
      <c r="C52" s="129"/>
      <c r="D52" s="129"/>
      <c r="E52" s="129"/>
      <c r="F52" s="129">
        <f>SUM(F49:F51)</f>
        <v>31446678208</v>
      </c>
    </row>
    <row r="54" spans="1:6" ht="19.5">
      <c r="A54" s="300" t="s">
        <v>699</v>
      </c>
      <c r="B54" s="300"/>
      <c r="C54" s="300"/>
      <c r="D54" s="300"/>
      <c r="E54" s="300"/>
      <c r="F54" s="300"/>
    </row>
    <row r="55" ht="15">
      <c r="E55" s="230" t="s">
        <v>475</v>
      </c>
    </row>
    <row r="56" spans="1:6" ht="14.25">
      <c r="A56" s="325"/>
      <c r="B56" s="327" t="s">
        <v>815</v>
      </c>
      <c r="C56" s="327" t="s">
        <v>482</v>
      </c>
      <c r="D56" s="327" t="s">
        <v>481</v>
      </c>
      <c r="E56" s="327" t="s">
        <v>476</v>
      </c>
      <c r="F56" s="327" t="s">
        <v>66</v>
      </c>
    </row>
    <row r="57" spans="1:6" ht="14.25">
      <c r="A57" s="326"/>
      <c r="B57" s="328" t="s">
        <v>477</v>
      </c>
      <c r="C57" s="328"/>
      <c r="D57" s="328"/>
      <c r="E57" s="328" t="s">
        <v>478</v>
      </c>
      <c r="F57" s="328"/>
    </row>
    <row r="58" spans="1:6" ht="16.5">
      <c r="A58" s="237" t="s">
        <v>159</v>
      </c>
      <c r="B58" s="231"/>
      <c r="C58" s="231"/>
      <c r="D58" s="231"/>
      <c r="E58" s="231"/>
      <c r="F58" s="231"/>
    </row>
    <row r="59" spans="1:6" ht="15">
      <c r="A59" s="236" t="s">
        <v>160</v>
      </c>
      <c r="B59" s="169">
        <v>4196685080</v>
      </c>
      <c r="C59" s="169">
        <v>37735562277</v>
      </c>
      <c r="D59" s="169">
        <v>0</v>
      </c>
      <c r="E59" s="169">
        <v>2046671235</v>
      </c>
      <c r="F59" s="169">
        <f>SUM(B59:E59)</f>
        <v>43978918592</v>
      </c>
    </row>
    <row r="60" spans="1:6" ht="15">
      <c r="A60" s="158" t="s">
        <v>161</v>
      </c>
      <c r="B60" s="92">
        <v>0</v>
      </c>
      <c r="C60" s="92">
        <v>846458111</v>
      </c>
      <c r="D60" s="92"/>
      <c r="E60" s="92"/>
      <c r="F60" s="169">
        <f>SUM(B60:E60)</f>
        <v>846458111</v>
      </c>
    </row>
    <row r="61" spans="1:6" ht="15">
      <c r="A61" s="158" t="s">
        <v>162</v>
      </c>
      <c r="B61" s="92">
        <v>3982015704</v>
      </c>
      <c r="C61" s="92">
        <v>16442296414</v>
      </c>
      <c r="D61" s="92">
        <v>4430887655</v>
      </c>
      <c r="E61" s="92">
        <v>4341912728</v>
      </c>
      <c r="F61" s="169">
        <f>SUM(B61:E61)</f>
        <v>29197112501</v>
      </c>
    </row>
    <row r="62" spans="1:6" ht="15">
      <c r="A62" s="158" t="s">
        <v>784</v>
      </c>
      <c r="B62" s="92">
        <v>7426466588</v>
      </c>
      <c r="C62" s="92">
        <v>1603112481</v>
      </c>
      <c r="D62" s="92">
        <v>7848579793</v>
      </c>
      <c r="E62" s="92">
        <v>2910510</v>
      </c>
      <c r="F62" s="169">
        <f>SUM(B62:E62)</f>
        <v>16881069372</v>
      </c>
    </row>
    <row r="63" spans="1:6" ht="15">
      <c r="A63" s="241" t="s">
        <v>163</v>
      </c>
      <c r="B63" s="149"/>
      <c r="C63" s="149"/>
      <c r="D63" s="149"/>
      <c r="E63" s="149"/>
      <c r="F63" s="169">
        <f>+F64-F59-F60-F61-F62</f>
        <v>26863392248</v>
      </c>
    </row>
    <row r="64" spans="1:6" ht="15.75">
      <c r="A64" s="239" t="s">
        <v>816</v>
      </c>
      <c r="B64" s="129"/>
      <c r="C64" s="129"/>
      <c r="D64" s="129"/>
      <c r="E64" s="129"/>
      <c r="F64" s="129">
        <v>117766950824</v>
      </c>
    </row>
    <row r="65" spans="1:6" ht="16.5">
      <c r="A65" s="240" t="s">
        <v>164</v>
      </c>
      <c r="B65" s="169"/>
      <c r="C65" s="169"/>
      <c r="D65" s="169"/>
      <c r="E65" s="169"/>
      <c r="F65" s="169"/>
    </row>
    <row r="66" spans="1:6" ht="15">
      <c r="A66" s="158" t="s">
        <v>165</v>
      </c>
      <c r="B66" s="92">
        <v>14921988156</v>
      </c>
      <c r="C66" s="92">
        <v>3958189721</v>
      </c>
      <c r="D66" s="92">
        <v>13378800395</v>
      </c>
      <c r="E66" s="92">
        <v>0</v>
      </c>
      <c r="F66" s="92">
        <f>SUM(B66:E66)</f>
        <v>32258978272</v>
      </c>
    </row>
    <row r="67" spans="1:6" ht="15">
      <c r="A67" s="158" t="s">
        <v>169</v>
      </c>
      <c r="B67" s="92">
        <v>0</v>
      </c>
      <c r="C67" s="92">
        <v>0</v>
      </c>
      <c r="D67" s="92"/>
      <c r="E67" s="90"/>
      <c r="F67" s="92">
        <f>SUM(B67:E67)</f>
        <v>0</v>
      </c>
    </row>
    <row r="68" spans="1:6" ht="15">
      <c r="A68" s="158" t="s">
        <v>170</v>
      </c>
      <c r="B68" s="92"/>
      <c r="C68" s="92"/>
      <c r="D68" s="92"/>
      <c r="E68" s="92"/>
      <c r="F68" s="92">
        <f>+F69-F66-F67</f>
        <v>5858160256</v>
      </c>
    </row>
    <row r="69" spans="1:6" ht="15.75">
      <c r="A69" s="239" t="s">
        <v>817</v>
      </c>
      <c r="B69" s="129"/>
      <c r="C69" s="129"/>
      <c r="D69" s="129"/>
      <c r="E69" s="129"/>
      <c r="F69" s="129">
        <v>38117138528</v>
      </c>
    </row>
    <row r="70" ht="15">
      <c r="A70" s="255"/>
    </row>
    <row r="71" ht="15">
      <c r="A71" s="255"/>
    </row>
    <row r="614" ht="14.25">
      <c r="C614" t="s">
        <v>483</v>
      </c>
    </row>
    <row r="622" ht="14.25">
      <c r="C622" t="s">
        <v>483</v>
      </c>
    </row>
    <row r="628" ht="14.25">
      <c r="C628" t="s">
        <v>483</v>
      </c>
    </row>
    <row r="639" ht="14.25">
      <c r="C639" t="s">
        <v>483</v>
      </c>
    </row>
    <row r="646" ht="14.25">
      <c r="C646" t="s">
        <v>483</v>
      </c>
    </row>
    <row r="651" ht="14.25">
      <c r="C651" t="s">
        <v>483</v>
      </c>
    </row>
    <row r="660" ht="14.25">
      <c r="C660" t="s">
        <v>483</v>
      </c>
    </row>
    <row r="667" ht="14.25">
      <c r="C667" t="s">
        <v>483</v>
      </c>
    </row>
    <row r="675" ht="14.25">
      <c r="C675" t="s">
        <v>483</v>
      </c>
    </row>
    <row r="679" ht="14.25">
      <c r="C679" t="s">
        <v>483</v>
      </c>
    </row>
    <row r="690" ht="14.25">
      <c r="C690" t="s">
        <v>483</v>
      </c>
    </row>
    <row r="696" ht="14.25">
      <c r="C696" t="s">
        <v>483</v>
      </c>
    </row>
    <row r="706" ht="14.25">
      <c r="C706" t="s">
        <v>483</v>
      </c>
    </row>
    <row r="711" ht="14.25">
      <c r="C711" t="s">
        <v>483</v>
      </c>
    </row>
    <row r="720" ht="14.25">
      <c r="C720" t="s">
        <v>483</v>
      </c>
    </row>
    <row r="728" ht="14.25">
      <c r="C728" t="s">
        <v>483</v>
      </c>
    </row>
    <row r="734" ht="14.25">
      <c r="C734" t="s">
        <v>483</v>
      </c>
    </row>
    <row r="755" ht="14.25">
      <c r="C755" t="s">
        <v>483</v>
      </c>
    </row>
    <row r="775" ht="14.25">
      <c r="C775" t="s">
        <v>483</v>
      </c>
    </row>
    <row r="779" ht="14.25">
      <c r="C779" t="s">
        <v>483</v>
      </c>
    </row>
  </sheetData>
  <sheetProtection/>
  <mergeCells count="28">
    <mergeCell ref="A2:F2"/>
    <mergeCell ref="A4:A5"/>
    <mergeCell ref="B4:B5"/>
    <mergeCell ref="C4:C5"/>
    <mergeCell ref="D4:D5"/>
    <mergeCell ref="E4:E5"/>
    <mergeCell ref="F4:F5"/>
    <mergeCell ref="A18:F18"/>
    <mergeCell ref="A20:A21"/>
    <mergeCell ref="B20:B21"/>
    <mergeCell ref="C20:C21"/>
    <mergeCell ref="D20:D21"/>
    <mergeCell ref="E20:E21"/>
    <mergeCell ref="F20:F21"/>
    <mergeCell ref="A37:F37"/>
    <mergeCell ref="A39:A40"/>
    <mergeCell ref="B39:B40"/>
    <mergeCell ref="C39:C40"/>
    <mergeCell ref="D39:D40"/>
    <mergeCell ref="E39:E40"/>
    <mergeCell ref="F39:F40"/>
    <mergeCell ref="A54:F54"/>
    <mergeCell ref="A56:A57"/>
    <mergeCell ref="B56:B57"/>
    <mergeCell ref="C56:C57"/>
    <mergeCell ref="D56:D57"/>
    <mergeCell ref="E56:E57"/>
    <mergeCell ref="F56:F57"/>
  </mergeCells>
  <printOptions/>
  <pageMargins left="1.2598425196850394" right="0" top="0.7086614173228347" bottom="0.5118110236220472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93"/>
  <sheetViews>
    <sheetView zoomScalePageLayoutView="0" workbookViewId="0" topLeftCell="A1">
      <selection activeCell="B11" sqref="B11:G32"/>
    </sheetView>
  </sheetViews>
  <sheetFormatPr defaultColWidth="8.796875" defaultRowHeight="14.25"/>
  <cols>
    <col min="1" max="1" width="55.5" style="0" customWidth="1"/>
    <col min="2" max="2" width="7.69921875" style="0" customWidth="1"/>
    <col min="3" max="3" width="8" style="0" customWidth="1"/>
    <col min="4" max="4" width="14.5" style="0" customWidth="1"/>
    <col min="5" max="5" width="13.8984375" style="0" customWidth="1"/>
    <col min="6" max="6" width="15" style="0" customWidth="1"/>
    <col min="7" max="7" width="14.59765625" style="0" customWidth="1"/>
    <col min="8" max="8" width="19" style="0" customWidth="1"/>
    <col min="9" max="9" width="13" style="0" customWidth="1"/>
    <col min="10" max="10" width="13.19921875" style="0" customWidth="1"/>
    <col min="11" max="11" width="12.59765625" style="0" customWidth="1"/>
  </cols>
  <sheetData>
    <row r="2" spans="1:7" ht="15.75">
      <c r="A2" s="41" t="s">
        <v>486</v>
      </c>
      <c r="B2" s="42"/>
      <c r="C2" s="42"/>
      <c r="F2" s="279" t="s">
        <v>691</v>
      </c>
      <c r="G2" s="279"/>
    </row>
    <row r="3" spans="1:7" ht="15" customHeight="1">
      <c r="A3" s="44"/>
      <c r="B3" s="42"/>
      <c r="C3" s="42"/>
      <c r="F3" s="280" t="s">
        <v>700</v>
      </c>
      <c r="G3" s="280"/>
    </row>
    <row r="4" spans="1:7" ht="15.75" customHeight="1">
      <c r="A4" s="44"/>
      <c r="B4" s="42"/>
      <c r="C4" s="42"/>
      <c r="F4" s="280"/>
      <c r="G4" s="280"/>
    </row>
    <row r="5" spans="1:7" ht="20.25">
      <c r="A5" s="282" t="s">
        <v>701</v>
      </c>
      <c r="B5" s="282"/>
      <c r="C5" s="282"/>
      <c r="D5" s="282"/>
      <c r="E5" s="282"/>
      <c r="F5" s="282"/>
      <c r="G5" s="282"/>
    </row>
    <row r="6" spans="1:7" ht="15.75">
      <c r="A6" s="283" t="s">
        <v>341</v>
      </c>
      <c r="B6" s="283"/>
      <c r="C6" s="283"/>
      <c r="D6" s="283"/>
      <c r="E6" s="283"/>
      <c r="F6" s="283"/>
      <c r="G6" s="283"/>
    </row>
    <row r="7" spans="1:7" ht="18">
      <c r="A7" s="45"/>
      <c r="B7" s="42"/>
      <c r="C7" s="42"/>
      <c r="F7" s="46" t="s">
        <v>758</v>
      </c>
      <c r="G7" s="47"/>
    </row>
    <row r="8" spans="1:7" ht="15.75" customHeight="1">
      <c r="A8" s="286" t="s">
        <v>702</v>
      </c>
      <c r="B8" s="286" t="s">
        <v>703</v>
      </c>
      <c r="C8" s="286" t="s">
        <v>493</v>
      </c>
      <c r="D8" s="288" t="s">
        <v>398</v>
      </c>
      <c r="E8" s="289"/>
      <c r="F8" s="284" t="s">
        <v>704</v>
      </c>
      <c r="G8" s="285"/>
    </row>
    <row r="9" spans="1:7" ht="14.25" customHeight="1">
      <c r="A9" s="287"/>
      <c r="B9" s="287" t="s">
        <v>703</v>
      </c>
      <c r="C9" s="287"/>
      <c r="D9" s="48" t="s">
        <v>705</v>
      </c>
      <c r="E9" s="48" t="s">
        <v>706</v>
      </c>
      <c r="F9" s="48" t="s">
        <v>705</v>
      </c>
      <c r="G9" s="48" t="s">
        <v>706</v>
      </c>
    </row>
    <row r="10" spans="1:7" ht="14.25" customHeight="1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</row>
    <row r="11" spans="1:7" ht="14.25" customHeight="1">
      <c r="A11" s="50" t="s">
        <v>707</v>
      </c>
      <c r="B11" s="51" t="s">
        <v>708</v>
      </c>
      <c r="C11" s="52" t="s">
        <v>709</v>
      </c>
      <c r="D11" s="53">
        <v>73600199709</v>
      </c>
      <c r="E11" s="53">
        <v>61420883318</v>
      </c>
      <c r="F11" s="53">
        <v>138787267021</v>
      </c>
      <c r="G11" s="53">
        <v>124634989533</v>
      </c>
    </row>
    <row r="12" spans="1:7" ht="14.25" customHeight="1">
      <c r="A12" s="54" t="s">
        <v>710</v>
      </c>
      <c r="B12" s="55" t="s">
        <v>711</v>
      </c>
      <c r="C12" s="56" t="s">
        <v>721</v>
      </c>
      <c r="D12" s="57">
        <v>0</v>
      </c>
      <c r="E12" s="57">
        <v>0</v>
      </c>
      <c r="F12" s="57"/>
      <c r="G12" s="57"/>
    </row>
    <row r="13" spans="1:7" ht="14.25" customHeight="1">
      <c r="A13" s="54" t="s">
        <v>712</v>
      </c>
      <c r="B13" s="55" t="s">
        <v>713</v>
      </c>
      <c r="C13" s="56" t="s">
        <v>714</v>
      </c>
      <c r="D13" s="57">
        <v>73600199709</v>
      </c>
      <c r="E13" s="57">
        <v>61420883318</v>
      </c>
      <c r="F13" s="57">
        <v>138787267021</v>
      </c>
      <c r="G13" s="57">
        <v>124634989533</v>
      </c>
    </row>
    <row r="14" spans="1:7" ht="14.25" customHeight="1">
      <c r="A14" s="54" t="s">
        <v>715</v>
      </c>
      <c r="B14" s="55" t="s">
        <v>716</v>
      </c>
      <c r="C14" s="56" t="s">
        <v>724</v>
      </c>
      <c r="D14" s="57">
        <v>71613608790</v>
      </c>
      <c r="E14" s="57">
        <v>61253459869</v>
      </c>
      <c r="F14" s="57">
        <v>134231328582</v>
      </c>
      <c r="G14" s="57">
        <v>122968037711</v>
      </c>
    </row>
    <row r="15" spans="1:7" ht="14.25" customHeight="1">
      <c r="A15" s="54" t="s">
        <v>717</v>
      </c>
      <c r="B15" s="55" t="s">
        <v>718</v>
      </c>
      <c r="C15" s="56" t="s">
        <v>611</v>
      </c>
      <c r="D15" s="57">
        <v>1986590919</v>
      </c>
      <c r="E15" s="57">
        <v>167423449</v>
      </c>
      <c r="F15" s="57">
        <v>4555938439</v>
      </c>
      <c r="G15" s="57">
        <v>1666951822</v>
      </c>
    </row>
    <row r="16" spans="1:7" ht="14.25" customHeight="1">
      <c r="A16" s="54" t="s">
        <v>719</v>
      </c>
      <c r="B16" s="55" t="s">
        <v>720</v>
      </c>
      <c r="C16" s="56" t="s">
        <v>395</v>
      </c>
      <c r="D16" s="57">
        <v>12292471</v>
      </c>
      <c r="E16" s="57">
        <v>7038635</v>
      </c>
      <c r="F16" s="57">
        <v>26664603</v>
      </c>
      <c r="G16" s="57">
        <v>231657844</v>
      </c>
    </row>
    <row r="17" spans="1:7" ht="14.25" customHeight="1">
      <c r="A17" s="54" t="s">
        <v>722</v>
      </c>
      <c r="B17" s="55" t="s">
        <v>723</v>
      </c>
      <c r="C17" s="56" t="s">
        <v>745</v>
      </c>
      <c r="D17" s="57">
        <v>407622653</v>
      </c>
      <c r="E17" s="57">
        <v>671957709</v>
      </c>
      <c r="F17" s="57">
        <v>461067099</v>
      </c>
      <c r="G17" s="57">
        <v>839541042</v>
      </c>
    </row>
    <row r="18" spans="1:7" ht="14.25" customHeight="1">
      <c r="A18" s="59" t="s">
        <v>725</v>
      </c>
      <c r="B18" s="55" t="s">
        <v>726</v>
      </c>
      <c r="C18" s="56" t="s">
        <v>611</v>
      </c>
      <c r="D18" s="60">
        <v>13333334</v>
      </c>
      <c r="E18" s="60">
        <v>94034723</v>
      </c>
      <c r="F18" s="60">
        <v>66777780</v>
      </c>
      <c r="G18" s="60">
        <v>261618056</v>
      </c>
    </row>
    <row r="19" spans="1:7" ht="14.25" customHeight="1">
      <c r="A19" s="54" t="s">
        <v>727</v>
      </c>
      <c r="B19" s="55" t="s">
        <v>728</v>
      </c>
      <c r="C19" s="56" t="s">
        <v>611</v>
      </c>
      <c r="D19" s="57">
        <v>716139535</v>
      </c>
      <c r="E19" s="57">
        <v>714640182</v>
      </c>
      <c r="F19" s="57">
        <v>1437025033</v>
      </c>
      <c r="G19" s="57">
        <v>1257647747</v>
      </c>
    </row>
    <row r="20" spans="1:7" ht="14.25" customHeight="1">
      <c r="A20" s="54" t="s">
        <v>729</v>
      </c>
      <c r="B20" s="55" t="s">
        <v>730</v>
      </c>
      <c r="C20" s="56" t="s">
        <v>611</v>
      </c>
      <c r="D20" s="57">
        <v>2099939906</v>
      </c>
      <c r="E20" s="57">
        <v>1849437216</v>
      </c>
      <c r="F20" s="57">
        <v>4125270763</v>
      </c>
      <c r="G20" s="57">
        <v>3982073593</v>
      </c>
    </row>
    <row r="21" spans="1:7" ht="14.25" customHeight="1">
      <c r="A21" s="54" t="s">
        <v>731</v>
      </c>
      <c r="B21" s="55" t="s">
        <v>732</v>
      </c>
      <c r="C21" s="56" t="s">
        <v>611</v>
      </c>
      <c r="D21" s="57">
        <v>-1224818704</v>
      </c>
      <c r="E21" s="57">
        <v>-3061573023</v>
      </c>
      <c r="F21" s="57">
        <v>-1440759853</v>
      </c>
      <c r="G21" s="57">
        <v>-4180652716</v>
      </c>
    </row>
    <row r="22" spans="1:7" ht="14.25" customHeight="1">
      <c r="A22" s="54" t="s">
        <v>733</v>
      </c>
      <c r="B22" s="55" t="s">
        <v>734</v>
      </c>
      <c r="C22" s="56" t="s">
        <v>611</v>
      </c>
      <c r="D22" s="57">
        <v>0</v>
      </c>
      <c r="E22" s="57">
        <v>81073126</v>
      </c>
      <c r="F22" s="57">
        <v>635010000</v>
      </c>
      <c r="G22" s="57">
        <v>81073126</v>
      </c>
    </row>
    <row r="23" spans="1:7" ht="14.25" customHeight="1">
      <c r="A23" s="54" t="s">
        <v>735</v>
      </c>
      <c r="B23" s="55" t="s">
        <v>736</v>
      </c>
      <c r="C23" s="56" t="s">
        <v>611</v>
      </c>
      <c r="D23" s="57">
        <v>0</v>
      </c>
      <c r="E23" s="57">
        <v>84871189</v>
      </c>
      <c r="F23" s="57">
        <v>578548415</v>
      </c>
      <c r="G23" s="57">
        <v>268616623</v>
      </c>
    </row>
    <row r="24" spans="1:7" ht="14.25" customHeight="1">
      <c r="A24" s="54" t="s">
        <v>737</v>
      </c>
      <c r="B24" s="55" t="s">
        <v>738</v>
      </c>
      <c r="C24" s="56" t="s">
        <v>611</v>
      </c>
      <c r="D24" s="57">
        <v>0</v>
      </c>
      <c r="E24" s="57">
        <v>-3798063</v>
      </c>
      <c r="F24" s="57">
        <v>56461585</v>
      </c>
      <c r="G24" s="57">
        <v>-187543497</v>
      </c>
    </row>
    <row r="25" spans="1:7" ht="14.25" customHeight="1">
      <c r="A25" s="54" t="s">
        <v>739</v>
      </c>
      <c r="B25" s="61" t="s">
        <v>740</v>
      </c>
      <c r="C25" s="56"/>
      <c r="D25" s="57"/>
      <c r="E25" s="57"/>
      <c r="F25" s="57"/>
      <c r="G25" s="57"/>
    </row>
    <row r="26" spans="1:7" ht="14.25" customHeight="1">
      <c r="A26" s="54" t="s">
        <v>741</v>
      </c>
      <c r="B26" s="55" t="s">
        <v>742</v>
      </c>
      <c r="C26" s="56" t="s">
        <v>611</v>
      </c>
      <c r="D26" s="57">
        <v>-1224818704</v>
      </c>
      <c r="E26" s="57">
        <v>-3065371086</v>
      </c>
      <c r="F26" s="57">
        <v>-1384298268</v>
      </c>
      <c r="G26" s="57">
        <v>-4368196213</v>
      </c>
    </row>
    <row r="27" spans="1:7" ht="14.25" customHeight="1">
      <c r="A27" s="54" t="s">
        <v>743</v>
      </c>
      <c r="B27" s="55" t="s">
        <v>744</v>
      </c>
      <c r="C27" s="56" t="s">
        <v>396</v>
      </c>
      <c r="D27" s="57">
        <v>0</v>
      </c>
      <c r="E27" s="57">
        <v>0</v>
      </c>
      <c r="F27" s="57">
        <v>0</v>
      </c>
      <c r="G27" s="57">
        <v>0</v>
      </c>
    </row>
    <row r="28" spans="1:7" ht="14.25" customHeight="1">
      <c r="A28" s="54" t="s">
        <v>746</v>
      </c>
      <c r="B28" s="55" t="s">
        <v>747</v>
      </c>
      <c r="C28" s="56" t="s">
        <v>397</v>
      </c>
      <c r="D28" s="57">
        <v>0</v>
      </c>
      <c r="E28" s="57">
        <v>0</v>
      </c>
      <c r="F28" s="57">
        <v>0</v>
      </c>
      <c r="G28" s="57"/>
    </row>
    <row r="29" spans="1:7" ht="14.25" customHeight="1">
      <c r="A29" s="54" t="s">
        <v>748</v>
      </c>
      <c r="B29" s="55" t="s">
        <v>749</v>
      </c>
      <c r="C29" s="62"/>
      <c r="D29" s="57">
        <v>-1224818704</v>
      </c>
      <c r="E29" s="57">
        <v>-3065371086</v>
      </c>
      <c r="F29" s="57">
        <v>-1384298268</v>
      </c>
      <c r="G29" s="57">
        <v>-4368196213</v>
      </c>
    </row>
    <row r="30" spans="1:7" ht="14.25" customHeight="1">
      <c r="A30" s="63" t="s">
        <v>750</v>
      </c>
      <c r="B30" s="64" t="s">
        <v>751</v>
      </c>
      <c r="C30" s="65"/>
      <c r="D30" s="57"/>
      <c r="E30" s="57"/>
      <c r="F30" s="57"/>
      <c r="G30" s="57"/>
    </row>
    <row r="31" spans="1:7" ht="14.25" customHeight="1">
      <c r="A31" s="63" t="s">
        <v>752</v>
      </c>
      <c r="B31" s="64" t="s">
        <v>753</v>
      </c>
      <c r="C31" s="65"/>
      <c r="D31" s="57"/>
      <c r="E31" s="57"/>
      <c r="F31" s="57"/>
      <c r="G31" s="57"/>
    </row>
    <row r="32" spans="1:7" ht="14.25" customHeight="1">
      <c r="A32" s="66" t="s">
        <v>754</v>
      </c>
      <c r="B32" s="67" t="s">
        <v>755</v>
      </c>
      <c r="C32" s="68"/>
      <c r="D32" s="69">
        <v>-219.9746235632184</v>
      </c>
      <c r="E32" s="69">
        <v>-550.5336002155173</v>
      </c>
      <c r="F32" s="69">
        <v>-248.61678663793103</v>
      </c>
      <c r="G32" s="69">
        <v>-784.5179980244253</v>
      </c>
    </row>
    <row r="33" spans="2:7" ht="15">
      <c r="B33" s="271" t="s">
        <v>274</v>
      </c>
      <c r="C33" s="271"/>
      <c r="D33" s="271"/>
      <c r="E33" s="271"/>
      <c r="F33" s="271"/>
      <c r="G33" s="271"/>
    </row>
    <row r="34" spans="1:7" ht="18">
      <c r="A34" s="272" t="s">
        <v>756</v>
      </c>
      <c r="B34" s="272"/>
      <c r="C34" s="272"/>
      <c r="D34" s="281" t="s">
        <v>757</v>
      </c>
      <c r="E34" s="281"/>
      <c r="F34" s="281"/>
      <c r="G34" s="281"/>
    </row>
    <row r="77" ht="14.25">
      <c r="D77">
        <v>6159461740</v>
      </c>
    </row>
    <row r="828" ht="14.25">
      <c r="C828" t="s">
        <v>483</v>
      </c>
    </row>
    <row r="836" ht="14.25">
      <c r="C836" t="s">
        <v>483</v>
      </c>
    </row>
    <row r="842" ht="14.25">
      <c r="C842" t="s">
        <v>483</v>
      </c>
    </row>
    <row r="853" ht="14.25">
      <c r="C853" t="s">
        <v>483</v>
      </c>
    </row>
    <row r="860" ht="14.25">
      <c r="C860" t="s">
        <v>483</v>
      </c>
    </row>
    <row r="865" ht="14.25">
      <c r="C865" t="s">
        <v>483</v>
      </c>
    </row>
    <row r="874" ht="14.25">
      <c r="C874" t="s">
        <v>483</v>
      </c>
    </row>
    <row r="881" ht="14.25">
      <c r="C881" t="s">
        <v>483</v>
      </c>
    </row>
    <row r="889" ht="14.25">
      <c r="C889" t="s">
        <v>483</v>
      </c>
    </row>
    <row r="893" ht="14.25">
      <c r="C893" t="s">
        <v>483</v>
      </c>
    </row>
    <row r="904" ht="14.25">
      <c r="C904" t="s">
        <v>483</v>
      </c>
    </row>
    <row r="910" ht="14.25">
      <c r="C910" t="s">
        <v>483</v>
      </c>
    </row>
    <row r="920" ht="14.25">
      <c r="C920" t="s">
        <v>483</v>
      </c>
    </row>
    <row r="925" ht="14.25">
      <c r="C925" t="s">
        <v>483</v>
      </c>
    </row>
    <row r="934" ht="14.25">
      <c r="C934" t="s">
        <v>483</v>
      </c>
    </row>
    <row r="942" ht="14.25">
      <c r="C942" t="s">
        <v>483</v>
      </c>
    </row>
    <row r="948" ht="14.25">
      <c r="C948" t="s">
        <v>483</v>
      </c>
    </row>
    <row r="969" ht="14.25">
      <c r="C969" t="s">
        <v>483</v>
      </c>
    </row>
    <row r="989" ht="14.25">
      <c r="C989" t="s">
        <v>483</v>
      </c>
    </row>
    <row r="993" ht="14.25">
      <c r="C993" t="s">
        <v>483</v>
      </c>
    </row>
  </sheetData>
  <sheetProtection/>
  <mergeCells count="12">
    <mergeCell ref="C8:C9"/>
    <mergeCell ref="D8:E8"/>
    <mergeCell ref="F2:G2"/>
    <mergeCell ref="F3:G4"/>
    <mergeCell ref="B33:G33"/>
    <mergeCell ref="A34:C34"/>
    <mergeCell ref="D34:G34"/>
    <mergeCell ref="A5:G5"/>
    <mergeCell ref="A6:G6"/>
    <mergeCell ref="F8:G8"/>
    <mergeCell ref="A8:A9"/>
    <mergeCell ref="B8:B9"/>
  </mergeCells>
  <printOptions/>
  <pageMargins left="0.94" right="0.2755905511811024" top="0.58" bottom="0.07874015748031496" header="0.53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917"/>
  <sheetViews>
    <sheetView tabSelected="1" zoomScalePageLayoutView="0" workbookViewId="0" topLeftCell="A13">
      <selection activeCell="B13" sqref="B13:E51"/>
    </sheetView>
  </sheetViews>
  <sheetFormatPr defaultColWidth="8.796875" defaultRowHeight="14.25"/>
  <cols>
    <col min="1" max="1" width="50.69921875" style="0" customWidth="1"/>
    <col min="2" max="2" width="4.59765625" style="93" customWidth="1"/>
    <col min="3" max="3" width="6.3984375" style="0" customWidth="1"/>
    <col min="4" max="4" width="14" style="0" customWidth="1"/>
    <col min="5" max="5" width="13.8984375" style="0" customWidth="1"/>
  </cols>
  <sheetData>
    <row r="3" spans="1:5" ht="15">
      <c r="A3" s="44" t="s">
        <v>763</v>
      </c>
      <c r="B3" s="71"/>
      <c r="C3" s="72"/>
      <c r="D3" s="295" t="s">
        <v>764</v>
      </c>
      <c r="E3" s="295"/>
    </row>
    <row r="4" spans="1:5" ht="15" customHeight="1">
      <c r="A4" s="44"/>
      <c r="B4" s="71"/>
      <c r="C4" s="72"/>
      <c r="D4" s="296" t="s">
        <v>765</v>
      </c>
      <c r="E4" s="296"/>
    </row>
    <row r="5" spans="1:5" ht="15" customHeight="1">
      <c r="A5" s="44"/>
      <c r="B5" s="71"/>
      <c r="C5" s="72"/>
      <c r="D5" s="296" t="s">
        <v>828</v>
      </c>
      <c r="E5" s="296"/>
    </row>
    <row r="6" spans="1:5" ht="18.75" customHeight="1">
      <c r="A6" s="297" t="s">
        <v>766</v>
      </c>
      <c r="B6" s="297"/>
      <c r="C6" s="297"/>
      <c r="D6" s="297"/>
      <c r="E6" s="297"/>
    </row>
    <row r="7" spans="1:5" ht="15.75">
      <c r="A7" s="290" t="s">
        <v>767</v>
      </c>
      <c r="B7" s="290"/>
      <c r="C7" s="290"/>
      <c r="D7" s="290"/>
      <c r="E7" s="290"/>
    </row>
    <row r="8" spans="1:5" ht="16.5" customHeight="1">
      <c r="A8" s="279" t="s">
        <v>314</v>
      </c>
      <c r="B8" s="279"/>
      <c r="C8" s="279"/>
      <c r="D8" s="279"/>
      <c r="E8" s="279"/>
    </row>
    <row r="9" spans="1:5" ht="27" customHeight="1">
      <c r="A9" s="291" t="s">
        <v>491</v>
      </c>
      <c r="B9" s="292" t="s">
        <v>771</v>
      </c>
      <c r="C9" s="293" t="s">
        <v>493</v>
      </c>
      <c r="D9" s="294" t="s">
        <v>772</v>
      </c>
      <c r="E9" s="294"/>
    </row>
    <row r="10" spans="1:5" ht="14.25" customHeight="1">
      <c r="A10" s="291"/>
      <c r="B10" s="292"/>
      <c r="C10" s="293"/>
      <c r="D10" s="74" t="s">
        <v>773</v>
      </c>
      <c r="E10" s="74" t="s">
        <v>774</v>
      </c>
    </row>
    <row r="11" spans="1:5" ht="12" customHeight="1">
      <c r="A11" s="76">
        <v>1</v>
      </c>
      <c r="B11" s="77">
        <v>2</v>
      </c>
      <c r="C11" s="78">
        <v>3</v>
      </c>
      <c r="D11" s="79">
        <v>4</v>
      </c>
      <c r="E11" s="79">
        <v>5</v>
      </c>
    </row>
    <row r="12" spans="1:5" ht="14.25" customHeight="1">
      <c r="A12" s="81" t="s">
        <v>776</v>
      </c>
      <c r="B12" s="256" t="s">
        <v>611</v>
      </c>
      <c r="C12" s="82"/>
      <c r="D12" s="83"/>
      <c r="E12" s="83"/>
    </row>
    <row r="13" spans="1:5" ht="14.25" customHeight="1">
      <c r="A13" s="84" t="s">
        <v>777</v>
      </c>
      <c r="B13" s="257" t="s">
        <v>708</v>
      </c>
      <c r="C13" s="85"/>
      <c r="D13" s="86">
        <v>-1384298268</v>
      </c>
      <c r="E13" s="86">
        <v>-4368196213</v>
      </c>
    </row>
    <row r="14" spans="1:5" ht="14.25" customHeight="1">
      <c r="A14" s="84" t="s">
        <v>778</v>
      </c>
      <c r="B14" s="258"/>
      <c r="C14" s="85"/>
      <c r="D14" s="87"/>
      <c r="E14" s="87"/>
    </row>
    <row r="15" spans="1:5" ht="12.75" customHeight="1">
      <c r="A15" s="59" t="s">
        <v>779</v>
      </c>
      <c r="B15" s="259" t="s">
        <v>711</v>
      </c>
      <c r="C15" s="85"/>
      <c r="D15" s="87">
        <v>3825146957</v>
      </c>
      <c r="E15" s="87">
        <v>3920256754</v>
      </c>
    </row>
    <row r="16" spans="1:5" ht="12.75" customHeight="1">
      <c r="A16" s="59" t="s">
        <v>780</v>
      </c>
      <c r="B16" s="259" t="s">
        <v>781</v>
      </c>
      <c r="C16" s="85"/>
      <c r="D16" s="87">
        <v>110512146</v>
      </c>
      <c r="E16" s="87">
        <v>-577922986</v>
      </c>
    </row>
    <row r="17" spans="1:5" ht="12.75" customHeight="1">
      <c r="A17" s="59" t="s">
        <v>782</v>
      </c>
      <c r="B17" s="259" t="s">
        <v>783</v>
      </c>
      <c r="C17" s="85"/>
      <c r="D17" s="87"/>
      <c r="E17" s="87"/>
    </row>
    <row r="18" spans="1:5" ht="12.75" customHeight="1">
      <c r="A18" s="59" t="s">
        <v>785</v>
      </c>
      <c r="B18" s="258" t="s">
        <v>786</v>
      </c>
      <c r="C18" s="85"/>
      <c r="D18" s="87">
        <v>14039345</v>
      </c>
      <c r="E18" s="87">
        <v>346265142</v>
      </c>
    </row>
    <row r="19" spans="1:5" ht="12.75" customHeight="1">
      <c r="A19" s="59" t="s">
        <v>787</v>
      </c>
      <c r="B19" s="258" t="s">
        <v>788</v>
      </c>
      <c r="C19" s="85"/>
      <c r="D19" s="87">
        <v>66777780</v>
      </c>
      <c r="E19" s="87">
        <v>261618056</v>
      </c>
    </row>
    <row r="20" spans="1:5" ht="12.75" customHeight="1">
      <c r="A20" s="84" t="s">
        <v>789</v>
      </c>
      <c r="B20" s="173" t="s">
        <v>790</v>
      </c>
      <c r="C20" s="89"/>
      <c r="D20" s="90"/>
      <c r="E20" s="90"/>
    </row>
    <row r="21" spans="1:5" ht="12.75" customHeight="1">
      <c r="A21" s="59" t="s">
        <v>791</v>
      </c>
      <c r="B21" s="259" t="s">
        <v>792</v>
      </c>
      <c r="C21" s="85"/>
      <c r="D21" s="87">
        <v>-3514736522</v>
      </c>
      <c r="E21" s="87">
        <v>3359059543</v>
      </c>
    </row>
    <row r="22" spans="1:5" ht="12.75" customHeight="1">
      <c r="A22" s="59" t="s">
        <v>793</v>
      </c>
      <c r="B22" s="258">
        <v>10</v>
      </c>
      <c r="C22" s="85"/>
      <c r="D22" s="87">
        <v>-5301258192</v>
      </c>
      <c r="E22" s="87">
        <v>-589546640</v>
      </c>
    </row>
    <row r="23" spans="1:5" ht="25.5">
      <c r="A23" s="91" t="s">
        <v>794</v>
      </c>
      <c r="B23" s="258">
        <v>11</v>
      </c>
      <c r="C23" s="85"/>
      <c r="D23" s="87">
        <v>7304415319</v>
      </c>
      <c r="E23" s="87">
        <v>3294933789</v>
      </c>
    </row>
    <row r="24" spans="1:5" ht="12.75" customHeight="1">
      <c r="A24" s="59" t="s">
        <v>795</v>
      </c>
      <c r="B24" s="258">
        <v>12</v>
      </c>
      <c r="C24" s="85"/>
      <c r="D24" s="87">
        <v>1194242584</v>
      </c>
      <c r="E24" s="87">
        <v>572020216</v>
      </c>
    </row>
    <row r="25" spans="1:5" ht="12.75" customHeight="1">
      <c r="A25" s="59" t="s">
        <v>831</v>
      </c>
      <c r="B25" s="258">
        <v>13</v>
      </c>
      <c r="C25" s="85"/>
      <c r="D25" s="87">
        <v>-66777780</v>
      </c>
      <c r="E25" s="87">
        <v>-261618056</v>
      </c>
    </row>
    <row r="26" spans="1:5" ht="12.75" customHeight="1">
      <c r="A26" s="59" t="s">
        <v>796</v>
      </c>
      <c r="B26" s="258">
        <v>14</v>
      </c>
      <c r="C26" s="85"/>
      <c r="D26" s="87">
        <v>-304597185</v>
      </c>
      <c r="E26" s="87">
        <v>-95492780</v>
      </c>
    </row>
    <row r="27" spans="1:5" ht="12.75" customHeight="1">
      <c r="A27" s="59" t="s">
        <v>797</v>
      </c>
      <c r="B27" s="258">
        <v>15</v>
      </c>
      <c r="C27" s="85"/>
      <c r="D27" s="87">
        <v>10000</v>
      </c>
      <c r="E27" s="87">
        <v>81073126</v>
      </c>
    </row>
    <row r="28" spans="1:5" ht="12.75" customHeight="1">
      <c r="A28" s="59" t="s">
        <v>798</v>
      </c>
      <c r="B28" s="258">
        <v>16</v>
      </c>
      <c r="C28" s="85"/>
      <c r="D28" s="87">
        <v>-166882800</v>
      </c>
      <c r="E28" s="87">
        <v>-382258224</v>
      </c>
    </row>
    <row r="29" spans="1:5" ht="14.25" customHeight="1">
      <c r="A29" s="84" t="s">
        <v>799</v>
      </c>
      <c r="B29" s="173" t="s">
        <v>718</v>
      </c>
      <c r="C29" s="85"/>
      <c r="D29" s="90">
        <v>1776593384</v>
      </c>
      <c r="E29" s="90">
        <v>5560191727</v>
      </c>
    </row>
    <row r="30" spans="1:5" ht="14.25" customHeight="1">
      <c r="A30" s="89" t="s">
        <v>801</v>
      </c>
      <c r="B30" s="258" t="s">
        <v>611</v>
      </c>
      <c r="C30" s="85"/>
      <c r="D30" s="92"/>
      <c r="E30" s="92"/>
    </row>
    <row r="31" spans="1:5" ht="12.75" customHeight="1">
      <c r="A31" s="59" t="s">
        <v>802</v>
      </c>
      <c r="B31" s="258">
        <v>21</v>
      </c>
      <c r="C31" s="85"/>
      <c r="D31" s="87">
        <v>-1504189847</v>
      </c>
      <c r="E31" s="87">
        <v>-2363476074</v>
      </c>
    </row>
    <row r="32" spans="1:5" ht="12.75" customHeight="1">
      <c r="A32" s="59" t="s">
        <v>803</v>
      </c>
      <c r="B32" s="258">
        <v>22</v>
      </c>
      <c r="C32" s="85"/>
      <c r="D32" s="87">
        <v>635000000</v>
      </c>
      <c r="E32" s="87"/>
    </row>
    <row r="33" spans="1:5" ht="12.75" customHeight="1">
      <c r="A33" s="59" t="s">
        <v>374</v>
      </c>
      <c r="B33" s="258">
        <v>23</v>
      </c>
      <c r="C33" s="85"/>
      <c r="D33" s="87"/>
      <c r="E33" s="87"/>
    </row>
    <row r="34" spans="1:5" ht="12.75" customHeight="1">
      <c r="A34" s="59" t="s">
        <v>479</v>
      </c>
      <c r="B34" s="258">
        <v>24</v>
      </c>
      <c r="C34" s="85"/>
      <c r="D34" s="87"/>
      <c r="E34" s="87"/>
    </row>
    <row r="35" spans="1:5" ht="12.75" customHeight="1">
      <c r="A35" s="59" t="s">
        <v>805</v>
      </c>
      <c r="B35" s="258">
        <v>25</v>
      </c>
      <c r="C35" s="85"/>
      <c r="D35" s="87">
        <v>0</v>
      </c>
      <c r="E35" s="87">
        <v>0</v>
      </c>
    </row>
    <row r="36" spans="1:5" ht="12.75" customHeight="1">
      <c r="A36" s="59" t="s">
        <v>806</v>
      </c>
      <c r="B36" s="258">
        <v>26</v>
      </c>
      <c r="C36" s="85"/>
      <c r="D36" s="87"/>
      <c r="E36" s="87">
        <v>0</v>
      </c>
    </row>
    <row r="37" spans="1:5" ht="12.75" customHeight="1">
      <c r="A37" s="59" t="s">
        <v>807</v>
      </c>
      <c r="B37" s="258">
        <v>27</v>
      </c>
      <c r="C37" s="85"/>
      <c r="D37" s="87">
        <v>26664603</v>
      </c>
      <c r="E37" s="87">
        <v>231657844</v>
      </c>
    </row>
    <row r="38" spans="1:5" ht="14.25" customHeight="1">
      <c r="A38" s="84" t="s">
        <v>808</v>
      </c>
      <c r="B38" s="173" t="s">
        <v>732</v>
      </c>
      <c r="C38" s="85"/>
      <c r="D38" s="86">
        <v>-842525244</v>
      </c>
      <c r="E38" s="86">
        <v>-2131818230</v>
      </c>
    </row>
    <row r="39" spans="1:5" ht="14.25" customHeight="1">
      <c r="A39" s="89" t="s">
        <v>810</v>
      </c>
      <c r="B39" s="257"/>
      <c r="C39" s="85"/>
      <c r="D39" s="90"/>
      <c r="E39" s="90"/>
    </row>
    <row r="40" spans="1:5" ht="12.75" customHeight="1">
      <c r="A40" s="59" t="s">
        <v>811</v>
      </c>
      <c r="B40" s="258">
        <v>31</v>
      </c>
      <c r="C40" s="85"/>
      <c r="D40" s="92">
        <v>0</v>
      </c>
      <c r="E40" s="92">
        <v>0</v>
      </c>
    </row>
    <row r="41" spans="1:5" ht="12.75" customHeight="1">
      <c r="A41" s="59" t="s">
        <v>812</v>
      </c>
      <c r="B41" s="258">
        <v>32</v>
      </c>
      <c r="C41" s="85"/>
      <c r="D41" s="90"/>
      <c r="E41" s="90"/>
    </row>
    <row r="42" spans="1:5" ht="12.75" customHeight="1">
      <c r="A42" s="59" t="s">
        <v>813</v>
      </c>
      <c r="B42" s="260"/>
      <c r="C42" s="85"/>
      <c r="D42" s="90"/>
      <c r="E42" s="90"/>
    </row>
    <row r="43" spans="1:5" ht="12.75" customHeight="1">
      <c r="A43" s="59" t="s">
        <v>814</v>
      </c>
      <c r="B43" s="258">
        <v>33</v>
      </c>
      <c r="C43" s="85"/>
      <c r="D43" s="87">
        <v>3000000000</v>
      </c>
      <c r="E43" s="87">
        <v>8500000000</v>
      </c>
    </row>
    <row r="44" spans="1:5" ht="12.75" customHeight="1">
      <c r="A44" s="59" t="s">
        <v>818</v>
      </c>
      <c r="B44" s="258">
        <v>34</v>
      </c>
      <c r="C44" s="85"/>
      <c r="D44" s="87">
        <v>-6000000000</v>
      </c>
      <c r="E44" s="87">
        <v>-11500000000</v>
      </c>
    </row>
    <row r="45" spans="1:5" ht="12.75" customHeight="1">
      <c r="A45" s="59" t="s">
        <v>819</v>
      </c>
      <c r="B45" s="258">
        <v>35</v>
      </c>
      <c r="C45" s="85"/>
      <c r="D45" s="87">
        <v>0</v>
      </c>
      <c r="E45" s="87">
        <v>0</v>
      </c>
    </row>
    <row r="46" spans="1:5" ht="12.75" customHeight="1">
      <c r="A46" s="59" t="s">
        <v>820</v>
      </c>
      <c r="B46" s="258">
        <v>36</v>
      </c>
      <c r="C46" s="85"/>
      <c r="D46" s="87">
        <v>0</v>
      </c>
      <c r="E46" s="87">
        <v>0</v>
      </c>
    </row>
    <row r="47" spans="1:5" ht="14.25" customHeight="1">
      <c r="A47" s="84" t="s">
        <v>821</v>
      </c>
      <c r="B47" s="173" t="s">
        <v>738</v>
      </c>
      <c r="C47" s="85"/>
      <c r="D47" s="90">
        <v>-3000000000</v>
      </c>
      <c r="E47" s="90">
        <v>-3000000000</v>
      </c>
    </row>
    <row r="48" spans="1:5" ht="15">
      <c r="A48" s="89" t="s">
        <v>822</v>
      </c>
      <c r="B48" s="257" t="s">
        <v>742</v>
      </c>
      <c r="C48" s="85"/>
      <c r="D48" s="90">
        <v>-2065931860</v>
      </c>
      <c r="E48" s="90">
        <v>428373497</v>
      </c>
    </row>
    <row r="49" spans="1:5" ht="15">
      <c r="A49" s="89" t="s">
        <v>823</v>
      </c>
      <c r="B49" s="257" t="s">
        <v>749</v>
      </c>
      <c r="C49" s="85"/>
      <c r="D49" s="90">
        <v>5546328430</v>
      </c>
      <c r="E49" s="90">
        <v>1009096864</v>
      </c>
    </row>
    <row r="50" spans="1:5" ht="15">
      <c r="A50" s="89" t="s">
        <v>824</v>
      </c>
      <c r="B50" s="257" t="s">
        <v>751</v>
      </c>
      <c r="C50" s="85"/>
      <c r="D50" s="90"/>
      <c r="E50" s="90"/>
    </row>
    <row r="51" spans="1:5" ht="15">
      <c r="A51" s="94" t="s">
        <v>825</v>
      </c>
      <c r="B51" s="261" t="s">
        <v>755</v>
      </c>
      <c r="C51" s="95" t="s">
        <v>399</v>
      </c>
      <c r="D51" s="80">
        <v>3480396570</v>
      </c>
      <c r="E51" s="80">
        <v>1437470361</v>
      </c>
    </row>
    <row r="52" spans="2:5" ht="15">
      <c r="B52" s="96"/>
      <c r="C52" s="271" t="s">
        <v>484</v>
      </c>
      <c r="D52" s="271"/>
      <c r="E52" s="271"/>
    </row>
    <row r="53" spans="1:5" ht="18">
      <c r="A53" s="97" t="s">
        <v>826</v>
      </c>
      <c r="B53" s="96"/>
      <c r="C53" s="281" t="s">
        <v>827</v>
      </c>
      <c r="D53" s="281"/>
      <c r="E53" s="281"/>
    </row>
    <row r="58" ht="15" customHeight="1"/>
    <row r="752" ht="14.25">
      <c r="C752" t="s">
        <v>483</v>
      </c>
    </row>
    <row r="760" ht="14.25">
      <c r="C760" t="s">
        <v>483</v>
      </c>
    </row>
    <row r="766" ht="14.25">
      <c r="C766" t="s">
        <v>483</v>
      </c>
    </row>
    <row r="777" ht="14.25">
      <c r="C777" t="s">
        <v>483</v>
      </c>
    </row>
    <row r="784" ht="14.25">
      <c r="C784" t="s">
        <v>483</v>
      </c>
    </row>
    <row r="789" ht="14.25">
      <c r="C789" t="s">
        <v>483</v>
      </c>
    </row>
    <row r="798" ht="14.25">
      <c r="C798" t="s">
        <v>483</v>
      </c>
    </row>
    <row r="805" ht="14.25">
      <c r="C805" t="s">
        <v>483</v>
      </c>
    </row>
    <row r="813" ht="14.25">
      <c r="C813" t="s">
        <v>483</v>
      </c>
    </row>
    <row r="817" ht="14.25">
      <c r="C817" t="s">
        <v>483</v>
      </c>
    </row>
    <row r="828" ht="14.25">
      <c r="C828" t="s">
        <v>483</v>
      </c>
    </row>
    <row r="834" ht="14.25">
      <c r="C834" t="s">
        <v>483</v>
      </c>
    </row>
    <row r="844" ht="14.25">
      <c r="C844" t="s">
        <v>483</v>
      </c>
    </row>
    <row r="849" ht="14.25">
      <c r="C849" t="s">
        <v>483</v>
      </c>
    </row>
    <row r="858" ht="14.25">
      <c r="C858" t="s">
        <v>483</v>
      </c>
    </row>
    <row r="866" ht="14.25">
      <c r="C866" t="s">
        <v>483</v>
      </c>
    </row>
    <row r="872" ht="14.25">
      <c r="C872" t="s">
        <v>483</v>
      </c>
    </row>
    <row r="893" ht="14.25">
      <c r="C893" t="s">
        <v>483</v>
      </c>
    </row>
    <row r="913" ht="14.25">
      <c r="C913" t="s">
        <v>483</v>
      </c>
    </row>
    <row r="917" ht="14.25">
      <c r="C917" t="s">
        <v>483</v>
      </c>
    </row>
  </sheetData>
  <sheetProtection/>
  <mergeCells count="12">
    <mergeCell ref="D3:E3"/>
    <mergeCell ref="D4:E4"/>
    <mergeCell ref="D5:E5"/>
    <mergeCell ref="A6:E6"/>
    <mergeCell ref="C52:E52"/>
    <mergeCell ref="C53:E53"/>
    <mergeCell ref="A7:E7"/>
    <mergeCell ref="A8:E8"/>
    <mergeCell ref="A9:A10"/>
    <mergeCell ref="B9:B10"/>
    <mergeCell ref="C9:C10"/>
    <mergeCell ref="D9:E9"/>
  </mergeCells>
  <printOptions/>
  <pageMargins left="0.71" right="0.2362204724409449" top="0.5118110236220472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15"/>
  <sheetViews>
    <sheetView zoomScalePageLayoutView="0" workbookViewId="0" topLeftCell="A1">
      <selection activeCell="A6" sqref="A6:G6"/>
    </sheetView>
  </sheetViews>
  <sheetFormatPr defaultColWidth="8.796875" defaultRowHeight="14.25"/>
  <cols>
    <col min="5" max="5" width="8.59765625" style="0" customWidth="1"/>
    <col min="6" max="6" width="26" style="0" customWidth="1"/>
    <col min="7" max="7" width="17.8984375" style="0" customWidth="1"/>
  </cols>
  <sheetData>
    <row r="1" spans="1:7" ht="15.75">
      <c r="A1" s="303" t="s">
        <v>486</v>
      </c>
      <c r="B1" s="303"/>
      <c r="C1" s="303"/>
      <c r="D1" s="303"/>
      <c r="E1" s="303"/>
      <c r="F1" s="304" t="s">
        <v>832</v>
      </c>
      <c r="G1" s="304"/>
    </row>
    <row r="2" spans="1:7" ht="15">
      <c r="A2" s="98"/>
      <c r="B2" s="99"/>
      <c r="C2" s="299"/>
      <c r="D2" s="299"/>
      <c r="E2" s="299"/>
      <c r="F2" s="299" t="s">
        <v>759</v>
      </c>
      <c r="G2" s="299"/>
    </row>
    <row r="3" spans="1:7" ht="15">
      <c r="A3" s="98"/>
      <c r="B3" s="99"/>
      <c r="C3" s="299"/>
      <c r="D3" s="299"/>
      <c r="E3" s="299"/>
      <c r="F3" s="299" t="s">
        <v>760</v>
      </c>
      <c r="G3" s="299"/>
    </row>
    <row r="4" spans="1:7" ht="15">
      <c r="A4" s="98"/>
      <c r="B4" s="99"/>
      <c r="C4" s="70"/>
      <c r="D4" s="70"/>
      <c r="E4" s="70"/>
      <c r="F4" s="70"/>
      <c r="G4" s="70"/>
    </row>
    <row r="5" spans="1:7" ht="19.5">
      <c r="A5" s="300" t="s">
        <v>833</v>
      </c>
      <c r="B5" s="300"/>
      <c r="C5" s="300"/>
      <c r="D5" s="300"/>
      <c r="E5" s="300"/>
      <c r="F5" s="300"/>
      <c r="G5" s="300"/>
    </row>
    <row r="6" spans="1:7" ht="16.5">
      <c r="A6" s="301" t="s">
        <v>341</v>
      </c>
      <c r="B6" s="301"/>
      <c r="C6" s="301"/>
      <c r="D6" s="301"/>
      <c r="E6" s="301"/>
      <c r="F6" s="301"/>
      <c r="G6" s="301"/>
    </row>
    <row r="7" ht="14.25">
      <c r="B7" s="100"/>
    </row>
    <row r="8" spans="1:7" ht="16.5">
      <c r="A8" s="302" t="s">
        <v>834</v>
      </c>
      <c r="B8" s="302"/>
      <c r="C8" s="302"/>
      <c r="D8" s="302"/>
      <c r="E8" s="302"/>
      <c r="F8" s="302"/>
      <c r="G8" s="302"/>
    </row>
    <row r="9" spans="1:7" s="254" customFormat="1" ht="15">
      <c r="A9" s="298" t="s">
        <v>0</v>
      </c>
      <c r="B9" s="298"/>
      <c r="C9" s="298"/>
      <c r="D9" s="298"/>
      <c r="E9" s="298"/>
      <c r="F9" s="298"/>
      <c r="G9" s="298"/>
    </row>
    <row r="10" spans="1:7" s="254" customFormat="1" ht="15">
      <c r="A10" s="298" t="s">
        <v>1</v>
      </c>
      <c r="B10" s="298"/>
      <c r="C10" s="298"/>
      <c r="D10" s="298"/>
      <c r="E10" s="298"/>
      <c r="F10" s="298"/>
      <c r="G10" s="298"/>
    </row>
    <row r="11" spans="1:256" s="254" customFormat="1" ht="15">
      <c r="A11" s="298" t="s">
        <v>2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  <c r="BK11" s="298"/>
      <c r="BL11" s="298"/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8"/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DX11" s="298"/>
      <c r="DY11" s="298"/>
      <c r="DZ11" s="298"/>
      <c r="EA11" s="298"/>
      <c r="EB11" s="298"/>
      <c r="EC11" s="298"/>
      <c r="ED11" s="298"/>
      <c r="EE11" s="298"/>
      <c r="EF11" s="298"/>
      <c r="EG11" s="298"/>
      <c r="EH11" s="298"/>
      <c r="EI11" s="298"/>
      <c r="EJ11" s="298"/>
      <c r="EK11" s="298"/>
      <c r="EL11" s="298"/>
      <c r="EM11" s="298"/>
      <c r="EN11" s="298"/>
      <c r="EO11" s="298"/>
      <c r="EP11" s="298"/>
      <c r="EQ11" s="298"/>
      <c r="ER11" s="298"/>
      <c r="ES11" s="298"/>
      <c r="ET11" s="298"/>
      <c r="EU11" s="298"/>
      <c r="EV11" s="298"/>
      <c r="EW11" s="298"/>
      <c r="EX11" s="298"/>
      <c r="EY11" s="298"/>
      <c r="EZ11" s="298"/>
      <c r="FA11" s="298"/>
      <c r="FB11" s="298"/>
      <c r="FC11" s="298"/>
      <c r="FD11" s="298"/>
      <c r="FE11" s="298"/>
      <c r="FF11" s="298"/>
      <c r="FG11" s="298"/>
      <c r="FH11" s="298"/>
      <c r="FI11" s="298"/>
      <c r="FJ11" s="298"/>
      <c r="FK11" s="298"/>
      <c r="FL11" s="298"/>
      <c r="FM11" s="298"/>
      <c r="FN11" s="298"/>
      <c r="FO11" s="298"/>
      <c r="FP11" s="298"/>
      <c r="FQ11" s="298"/>
      <c r="FR11" s="298"/>
      <c r="FS11" s="298"/>
      <c r="FT11" s="298"/>
      <c r="FU11" s="298"/>
      <c r="FV11" s="298"/>
      <c r="FW11" s="298"/>
      <c r="FX11" s="298"/>
      <c r="FY11" s="298"/>
      <c r="FZ11" s="298"/>
      <c r="GA11" s="298"/>
      <c r="GB11" s="298"/>
      <c r="GC11" s="298"/>
      <c r="GD11" s="298"/>
      <c r="GE11" s="298"/>
      <c r="GF11" s="298"/>
      <c r="GG11" s="298"/>
      <c r="GH11" s="298"/>
      <c r="GI11" s="298"/>
      <c r="GJ11" s="298"/>
      <c r="GK11" s="298"/>
      <c r="GL11" s="298"/>
      <c r="GM11" s="298"/>
      <c r="GN11" s="298"/>
      <c r="GO11" s="298"/>
      <c r="GP11" s="298"/>
      <c r="GQ11" s="298"/>
      <c r="GR11" s="298"/>
      <c r="GS11" s="298"/>
      <c r="GT11" s="298"/>
      <c r="GU11" s="298"/>
      <c r="GV11" s="298"/>
      <c r="GW11" s="298"/>
      <c r="GX11" s="298"/>
      <c r="GY11" s="298"/>
      <c r="GZ11" s="298"/>
      <c r="HA11" s="298"/>
      <c r="HB11" s="298"/>
      <c r="HC11" s="298"/>
      <c r="HD11" s="298"/>
      <c r="HE11" s="298"/>
      <c r="HF11" s="298"/>
      <c r="HG11" s="298"/>
      <c r="HH11" s="298"/>
      <c r="HI11" s="298"/>
      <c r="HJ11" s="298"/>
      <c r="HK11" s="298"/>
      <c r="HL11" s="298"/>
      <c r="HM11" s="298"/>
      <c r="HN11" s="298"/>
      <c r="HO11" s="298"/>
      <c r="HP11" s="298"/>
      <c r="HQ11" s="298"/>
      <c r="HR11" s="298"/>
      <c r="HS11" s="298"/>
      <c r="HT11" s="298"/>
      <c r="HU11" s="298"/>
      <c r="HV11" s="298"/>
      <c r="HW11" s="298"/>
      <c r="HX11" s="298"/>
      <c r="HY11" s="298"/>
      <c r="HZ11" s="298"/>
      <c r="IA11" s="298"/>
      <c r="IB11" s="298"/>
      <c r="IC11" s="298"/>
      <c r="ID11" s="298"/>
      <c r="IE11" s="298"/>
      <c r="IF11" s="298"/>
      <c r="IG11" s="298"/>
      <c r="IH11" s="298"/>
      <c r="II11" s="298"/>
      <c r="IJ11" s="298"/>
      <c r="IK11" s="298"/>
      <c r="IL11" s="298"/>
      <c r="IM11" s="298"/>
      <c r="IN11" s="298"/>
      <c r="IO11" s="298"/>
      <c r="IP11" s="298"/>
      <c r="IQ11" s="298"/>
      <c r="IR11" s="298"/>
      <c r="IS11" s="298"/>
      <c r="IT11" s="298"/>
      <c r="IU11" s="298"/>
      <c r="IV11" s="298"/>
    </row>
    <row r="12" spans="1:256" s="254" customFormat="1" ht="15">
      <c r="A12" s="298" t="s">
        <v>3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  <c r="DT12" s="298"/>
      <c r="DU12" s="298"/>
      <c r="DV12" s="298"/>
      <c r="DW12" s="298"/>
      <c r="DX12" s="298"/>
      <c r="DY12" s="298"/>
      <c r="DZ12" s="298"/>
      <c r="EA12" s="298"/>
      <c r="EB12" s="298"/>
      <c r="EC12" s="298"/>
      <c r="ED12" s="298"/>
      <c r="EE12" s="298"/>
      <c r="EF12" s="298"/>
      <c r="EG12" s="298"/>
      <c r="EH12" s="298"/>
      <c r="EI12" s="298"/>
      <c r="EJ12" s="298"/>
      <c r="EK12" s="298"/>
      <c r="EL12" s="298"/>
      <c r="EM12" s="298"/>
      <c r="EN12" s="298"/>
      <c r="EO12" s="298"/>
      <c r="EP12" s="298"/>
      <c r="EQ12" s="298"/>
      <c r="ER12" s="298"/>
      <c r="ES12" s="298"/>
      <c r="ET12" s="298"/>
      <c r="EU12" s="298"/>
      <c r="EV12" s="298"/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8"/>
      <c r="FL12" s="298"/>
      <c r="FM12" s="298"/>
      <c r="FN12" s="298"/>
      <c r="FO12" s="298"/>
      <c r="FP12" s="298"/>
      <c r="FQ12" s="298"/>
      <c r="FR12" s="298"/>
      <c r="FS12" s="298"/>
      <c r="FT12" s="298"/>
      <c r="FU12" s="298"/>
      <c r="FV12" s="298"/>
      <c r="FW12" s="298"/>
      <c r="FX12" s="298"/>
      <c r="FY12" s="298"/>
      <c r="FZ12" s="298"/>
      <c r="GA12" s="298"/>
      <c r="GB12" s="298"/>
      <c r="GC12" s="298"/>
      <c r="GD12" s="298"/>
      <c r="GE12" s="298"/>
      <c r="GF12" s="298"/>
      <c r="GG12" s="298"/>
      <c r="GH12" s="298"/>
      <c r="GI12" s="298"/>
      <c r="GJ12" s="298"/>
      <c r="GK12" s="298"/>
      <c r="GL12" s="298"/>
      <c r="GM12" s="298"/>
      <c r="GN12" s="298"/>
      <c r="GO12" s="298"/>
      <c r="GP12" s="298"/>
      <c r="GQ12" s="298"/>
      <c r="GR12" s="298"/>
      <c r="GS12" s="298"/>
      <c r="GT12" s="298"/>
      <c r="GU12" s="298"/>
      <c r="GV12" s="298"/>
      <c r="GW12" s="298"/>
      <c r="GX12" s="298"/>
      <c r="GY12" s="298"/>
      <c r="GZ12" s="298"/>
      <c r="HA12" s="298"/>
      <c r="HB12" s="298"/>
      <c r="HC12" s="298"/>
      <c r="HD12" s="298"/>
      <c r="HE12" s="298"/>
      <c r="HF12" s="298"/>
      <c r="HG12" s="298"/>
      <c r="HH12" s="298"/>
      <c r="HI12" s="298"/>
      <c r="HJ12" s="298"/>
      <c r="HK12" s="298"/>
      <c r="HL12" s="298"/>
      <c r="HM12" s="298"/>
      <c r="HN12" s="298"/>
      <c r="HO12" s="298"/>
      <c r="HP12" s="298"/>
      <c r="HQ12" s="298"/>
      <c r="HR12" s="298"/>
      <c r="HS12" s="298"/>
      <c r="HT12" s="298"/>
      <c r="HU12" s="298"/>
      <c r="HV12" s="298"/>
      <c r="HW12" s="298"/>
      <c r="HX12" s="298"/>
      <c r="HY12" s="298"/>
      <c r="HZ12" s="298"/>
      <c r="IA12" s="298"/>
      <c r="IB12" s="298"/>
      <c r="IC12" s="298"/>
      <c r="ID12" s="298"/>
      <c r="IE12" s="298"/>
      <c r="IF12" s="298"/>
      <c r="IG12" s="298"/>
      <c r="IH12" s="298"/>
      <c r="II12" s="298"/>
      <c r="IJ12" s="298"/>
      <c r="IK12" s="298"/>
      <c r="IL12" s="298"/>
      <c r="IM12" s="298"/>
      <c r="IN12" s="298"/>
      <c r="IO12" s="298"/>
      <c r="IP12" s="298"/>
      <c r="IQ12" s="298"/>
      <c r="IR12" s="298"/>
      <c r="IS12" s="298"/>
      <c r="IT12" s="298"/>
      <c r="IU12" s="298"/>
      <c r="IV12" s="298"/>
    </row>
    <row r="13" spans="1:256" s="254" customFormat="1" ht="15">
      <c r="A13" s="298" t="s">
        <v>4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  <c r="DD13" s="298"/>
      <c r="DE13" s="298"/>
      <c r="DF13" s="298"/>
      <c r="DG13" s="298"/>
      <c r="DH13" s="298"/>
      <c r="DI13" s="298"/>
      <c r="DJ13" s="298"/>
      <c r="DK13" s="298"/>
      <c r="DL13" s="298"/>
      <c r="DM13" s="298"/>
      <c r="DN13" s="298"/>
      <c r="DO13" s="298"/>
      <c r="DP13" s="298"/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8"/>
      <c r="EC13" s="298"/>
      <c r="ED13" s="298"/>
      <c r="EE13" s="298"/>
      <c r="EF13" s="298"/>
      <c r="EG13" s="298"/>
      <c r="EH13" s="298"/>
      <c r="EI13" s="298"/>
      <c r="EJ13" s="298"/>
      <c r="EK13" s="298"/>
      <c r="EL13" s="298"/>
      <c r="EM13" s="298"/>
      <c r="EN13" s="298"/>
      <c r="EO13" s="298"/>
      <c r="EP13" s="298"/>
      <c r="EQ13" s="298"/>
      <c r="ER13" s="298"/>
      <c r="ES13" s="298"/>
      <c r="ET13" s="298"/>
      <c r="EU13" s="298"/>
      <c r="EV13" s="298"/>
      <c r="EW13" s="298"/>
      <c r="EX13" s="298"/>
      <c r="EY13" s="298"/>
      <c r="EZ13" s="298"/>
      <c r="FA13" s="298"/>
      <c r="FB13" s="298"/>
      <c r="FC13" s="298"/>
      <c r="FD13" s="298"/>
      <c r="FE13" s="298"/>
      <c r="FF13" s="298"/>
      <c r="FG13" s="298"/>
      <c r="FH13" s="298"/>
      <c r="FI13" s="298"/>
      <c r="FJ13" s="298"/>
      <c r="FK13" s="298"/>
      <c r="FL13" s="298"/>
      <c r="FM13" s="298"/>
      <c r="FN13" s="298"/>
      <c r="FO13" s="298"/>
      <c r="FP13" s="298"/>
      <c r="FQ13" s="298"/>
      <c r="FR13" s="298"/>
      <c r="FS13" s="298"/>
      <c r="FT13" s="298"/>
      <c r="FU13" s="298"/>
      <c r="FV13" s="298"/>
      <c r="FW13" s="298"/>
      <c r="FX13" s="298"/>
      <c r="FY13" s="298"/>
      <c r="FZ13" s="298"/>
      <c r="GA13" s="298"/>
      <c r="GB13" s="298"/>
      <c r="GC13" s="298"/>
      <c r="GD13" s="298"/>
      <c r="GE13" s="298"/>
      <c r="GF13" s="298"/>
      <c r="GG13" s="298"/>
      <c r="GH13" s="298"/>
      <c r="GI13" s="298"/>
      <c r="GJ13" s="298"/>
      <c r="GK13" s="298"/>
      <c r="GL13" s="298"/>
      <c r="GM13" s="298"/>
      <c r="GN13" s="298"/>
      <c r="GO13" s="298"/>
      <c r="GP13" s="298"/>
      <c r="GQ13" s="298"/>
      <c r="GR13" s="298"/>
      <c r="GS13" s="298"/>
      <c r="GT13" s="298"/>
      <c r="GU13" s="298"/>
      <c r="GV13" s="298"/>
      <c r="GW13" s="298"/>
      <c r="GX13" s="298"/>
      <c r="GY13" s="298"/>
      <c r="GZ13" s="298"/>
      <c r="HA13" s="298"/>
      <c r="HB13" s="298"/>
      <c r="HC13" s="298"/>
      <c r="HD13" s="298"/>
      <c r="HE13" s="298"/>
      <c r="HF13" s="298"/>
      <c r="HG13" s="298"/>
      <c r="HH13" s="298"/>
      <c r="HI13" s="298"/>
      <c r="HJ13" s="298"/>
      <c r="HK13" s="298"/>
      <c r="HL13" s="298"/>
      <c r="HM13" s="298"/>
      <c r="HN13" s="298"/>
      <c r="HO13" s="298"/>
      <c r="HP13" s="298"/>
      <c r="HQ13" s="298"/>
      <c r="HR13" s="298"/>
      <c r="HS13" s="298"/>
      <c r="HT13" s="298"/>
      <c r="HU13" s="298"/>
      <c r="HV13" s="298"/>
      <c r="HW13" s="298"/>
      <c r="HX13" s="298"/>
      <c r="HY13" s="298"/>
      <c r="HZ13" s="298"/>
      <c r="IA13" s="298"/>
      <c r="IB13" s="298"/>
      <c r="IC13" s="298"/>
      <c r="ID13" s="298"/>
      <c r="IE13" s="298"/>
      <c r="IF13" s="298"/>
      <c r="IG13" s="298"/>
      <c r="IH13" s="298"/>
      <c r="II13" s="298"/>
      <c r="IJ13" s="298"/>
      <c r="IK13" s="298"/>
      <c r="IL13" s="298"/>
      <c r="IM13" s="298"/>
      <c r="IN13" s="298"/>
      <c r="IO13" s="298"/>
      <c r="IP13" s="298"/>
      <c r="IQ13" s="298"/>
      <c r="IR13" s="298"/>
      <c r="IS13" s="298"/>
      <c r="IT13" s="298"/>
      <c r="IU13" s="298"/>
      <c r="IV13" s="298"/>
    </row>
    <row r="14" spans="1:7" s="254" customFormat="1" ht="15" customHeight="1">
      <c r="A14" s="298" t="s">
        <v>5</v>
      </c>
      <c r="B14" s="298"/>
      <c r="C14" s="298"/>
      <c r="D14" s="298"/>
      <c r="E14" s="298"/>
      <c r="F14" s="298"/>
      <c r="G14" s="298"/>
    </row>
    <row r="15" spans="1:7" s="254" customFormat="1" ht="16.5">
      <c r="A15" s="302" t="s">
        <v>6</v>
      </c>
      <c r="B15" s="302"/>
      <c r="C15" s="302"/>
      <c r="D15" s="302"/>
      <c r="E15" s="302"/>
      <c r="F15" s="302"/>
      <c r="G15" s="302"/>
    </row>
    <row r="16" spans="1:7" s="254" customFormat="1" ht="15">
      <c r="A16" s="298" t="s">
        <v>313</v>
      </c>
      <c r="B16" s="298"/>
      <c r="C16" s="298"/>
      <c r="D16" s="298"/>
      <c r="E16" s="298"/>
      <c r="F16" s="298"/>
      <c r="G16" s="298"/>
    </row>
    <row r="17" spans="1:7" s="254" customFormat="1" ht="15">
      <c r="A17" s="298" t="s">
        <v>8</v>
      </c>
      <c r="B17" s="298"/>
      <c r="C17" s="298"/>
      <c r="D17" s="298"/>
      <c r="E17" s="298"/>
      <c r="F17" s="298"/>
      <c r="G17" s="298"/>
    </row>
    <row r="18" spans="1:7" s="254" customFormat="1" ht="16.5">
      <c r="A18" s="302" t="s">
        <v>9</v>
      </c>
      <c r="B18" s="302"/>
      <c r="C18" s="302"/>
      <c r="D18" s="302"/>
      <c r="E18" s="302"/>
      <c r="F18" s="302"/>
      <c r="G18" s="302"/>
    </row>
    <row r="19" spans="1:7" s="254" customFormat="1" ht="15">
      <c r="A19" s="298" t="s">
        <v>179</v>
      </c>
      <c r="B19" s="298"/>
      <c r="C19" s="298"/>
      <c r="D19" s="298"/>
      <c r="E19" s="298"/>
      <c r="F19" s="298"/>
      <c r="G19" s="298"/>
    </row>
    <row r="20" spans="1:7" s="254" customFormat="1" ht="15">
      <c r="A20" s="298" t="s">
        <v>178</v>
      </c>
      <c r="B20" s="298"/>
      <c r="C20" s="298"/>
      <c r="D20" s="298"/>
      <c r="E20" s="298"/>
      <c r="F20" s="298"/>
      <c r="G20" s="298"/>
    </row>
    <row r="21" spans="1:7" s="254" customFormat="1" ht="15">
      <c r="A21" s="298" t="s">
        <v>176</v>
      </c>
      <c r="B21" s="298"/>
      <c r="C21" s="298"/>
      <c r="D21" s="298"/>
      <c r="E21" s="298"/>
      <c r="F21" s="298"/>
      <c r="G21" s="298"/>
    </row>
    <row r="22" spans="1:7" s="254" customFormat="1" ht="15">
      <c r="A22" s="298" t="s">
        <v>177</v>
      </c>
      <c r="B22" s="298"/>
      <c r="C22" s="298"/>
      <c r="D22" s="298"/>
      <c r="E22" s="298"/>
      <c r="F22" s="298"/>
      <c r="G22" s="298"/>
    </row>
    <row r="23" spans="1:7" s="254" customFormat="1" ht="15">
      <c r="A23" s="298" t="s">
        <v>10</v>
      </c>
      <c r="B23" s="298"/>
      <c r="C23" s="298"/>
      <c r="D23" s="298"/>
      <c r="E23" s="298"/>
      <c r="F23" s="298"/>
      <c r="G23" s="298"/>
    </row>
    <row r="24" spans="1:7" s="254" customFormat="1" ht="16.5">
      <c r="A24" s="302" t="s">
        <v>11</v>
      </c>
      <c r="B24" s="302"/>
      <c r="C24" s="302"/>
      <c r="D24" s="302"/>
      <c r="E24" s="302"/>
      <c r="F24" s="302"/>
      <c r="G24" s="302"/>
    </row>
    <row r="25" spans="1:7" s="254" customFormat="1" ht="15">
      <c r="A25" s="298" t="s">
        <v>12</v>
      </c>
      <c r="B25" s="298"/>
      <c r="C25" s="298"/>
      <c r="D25" s="298"/>
      <c r="E25" s="298"/>
      <c r="F25" s="298"/>
      <c r="G25" s="298"/>
    </row>
    <row r="26" spans="1:7" s="254" customFormat="1" ht="15">
      <c r="A26" s="298" t="s">
        <v>13</v>
      </c>
      <c r="B26" s="298"/>
      <c r="C26" s="298"/>
      <c r="D26" s="298"/>
      <c r="E26" s="298"/>
      <c r="F26" s="298"/>
      <c r="G26" s="298"/>
    </row>
    <row r="27" spans="1:7" s="254" customFormat="1" ht="15">
      <c r="A27" s="298" t="s">
        <v>14</v>
      </c>
      <c r="B27" s="298"/>
      <c r="C27" s="298"/>
      <c r="D27" s="298"/>
      <c r="E27" s="298"/>
      <c r="F27" s="298"/>
      <c r="G27" s="298"/>
    </row>
    <row r="28" spans="1:7" s="254" customFormat="1" ht="15">
      <c r="A28" s="298" t="s">
        <v>15</v>
      </c>
      <c r="B28" s="298"/>
      <c r="C28" s="298"/>
      <c r="D28" s="298"/>
      <c r="E28" s="298"/>
      <c r="F28" s="298"/>
      <c r="G28" s="298"/>
    </row>
    <row r="29" spans="1:7" s="254" customFormat="1" ht="15">
      <c r="A29" s="298" t="s">
        <v>16</v>
      </c>
      <c r="B29" s="298"/>
      <c r="C29" s="298"/>
      <c r="D29" s="298"/>
      <c r="E29" s="298"/>
      <c r="F29" s="298"/>
      <c r="G29" s="298"/>
    </row>
    <row r="30" spans="1:7" s="254" customFormat="1" ht="15">
      <c r="A30" s="298" t="s">
        <v>17</v>
      </c>
      <c r="B30" s="298"/>
      <c r="C30" s="298"/>
      <c r="D30" s="298"/>
      <c r="E30" s="298"/>
      <c r="F30" s="298"/>
      <c r="G30" s="298"/>
    </row>
    <row r="31" spans="1:7" s="254" customFormat="1" ht="15">
      <c r="A31" s="298" t="s">
        <v>18</v>
      </c>
      <c r="B31" s="298"/>
      <c r="C31" s="298"/>
      <c r="D31" s="298"/>
      <c r="E31" s="298"/>
      <c r="F31" s="298"/>
      <c r="G31" s="298"/>
    </row>
    <row r="32" spans="1:7" s="254" customFormat="1" ht="15">
      <c r="A32" s="298" t="s">
        <v>19</v>
      </c>
      <c r="B32" s="298"/>
      <c r="C32" s="298"/>
      <c r="D32" s="298"/>
      <c r="E32" s="298"/>
      <c r="F32" s="298"/>
      <c r="G32" s="298"/>
    </row>
    <row r="33" spans="1:7" s="254" customFormat="1" ht="15">
      <c r="A33" s="298" t="s">
        <v>20</v>
      </c>
      <c r="B33" s="298"/>
      <c r="C33" s="298"/>
      <c r="D33" s="298"/>
      <c r="E33" s="298"/>
      <c r="F33" s="298"/>
      <c r="G33" s="298"/>
    </row>
    <row r="34" spans="1:7" s="254" customFormat="1" ht="15">
      <c r="A34" s="246" t="s">
        <v>21</v>
      </c>
      <c r="B34" s="246"/>
      <c r="C34" s="246"/>
      <c r="D34" s="246"/>
      <c r="E34" s="246"/>
      <c r="F34" s="246"/>
      <c r="G34" s="246"/>
    </row>
    <row r="35" spans="1:7" s="254" customFormat="1" ht="15">
      <c r="A35" s="298" t="s">
        <v>22</v>
      </c>
      <c r="B35" s="298"/>
      <c r="C35" s="298"/>
      <c r="D35" s="298"/>
      <c r="E35" s="298"/>
      <c r="F35" s="298"/>
      <c r="G35" s="298"/>
    </row>
    <row r="36" spans="1:7" s="254" customFormat="1" ht="15">
      <c r="A36" s="298" t="s">
        <v>23</v>
      </c>
      <c r="B36" s="298"/>
      <c r="C36" s="298"/>
      <c r="D36" s="298"/>
      <c r="E36" s="298"/>
      <c r="F36" s="298"/>
      <c r="G36" s="298"/>
    </row>
    <row r="37" spans="1:7" s="254" customFormat="1" ht="15">
      <c r="A37" s="298" t="s">
        <v>24</v>
      </c>
      <c r="B37" s="298"/>
      <c r="C37" s="298"/>
      <c r="D37" s="298"/>
      <c r="E37" s="298"/>
      <c r="F37" s="298"/>
      <c r="G37" s="298"/>
    </row>
    <row r="38" spans="1:7" s="254" customFormat="1" ht="15">
      <c r="A38" s="298" t="s">
        <v>25</v>
      </c>
      <c r="B38" s="298"/>
      <c r="C38" s="298"/>
      <c r="D38" s="298"/>
      <c r="E38" s="298"/>
      <c r="F38" s="298"/>
      <c r="G38" s="298"/>
    </row>
    <row r="39" spans="1:7" s="254" customFormat="1" ht="15">
      <c r="A39" s="298" t="s">
        <v>181</v>
      </c>
      <c r="B39" s="298"/>
      <c r="C39" s="298"/>
      <c r="D39" s="298"/>
      <c r="E39" s="298"/>
      <c r="F39" s="298"/>
      <c r="G39" s="298"/>
    </row>
    <row r="40" spans="1:7" s="254" customFormat="1" ht="15">
      <c r="A40" s="298" t="s">
        <v>182</v>
      </c>
      <c r="B40" s="298"/>
      <c r="C40" s="298"/>
      <c r="D40" s="298"/>
      <c r="E40" s="298"/>
      <c r="F40" s="298"/>
      <c r="G40" s="298"/>
    </row>
    <row r="41" spans="1:7" s="254" customFormat="1" ht="15">
      <c r="A41" s="298" t="s">
        <v>26</v>
      </c>
      <c r="B41" s="298"/>
      <c r="C41" s="298"/>
      <c r="D41" s="298"/>
      <c r="E41" s="298"/>
      <c r="F41" s="298"/>
      <c r="G41" s="298"/>
    </row>
    <row r="42" spans="1:7" s="254" customFormat="1" ht="15">
      <c r="A42" s="298" t="s">
        <v>27</v>
      </c>
      <c r="B42" s="298"/>
      <c r="C42" s="298"/>
      <c r="D42" s="298"/>
      <c r="E42" s="298"/>
      <c r="F42" s="298"/>
      <c r="G42" s="298"/>
    </row>
    <row r="43" spans="1:7" s="254" customFormat="1" ht="15">
      <c r="A43" s="298" t="s">
        <v>28</v>
      </c>
      <c r="B43" s="298"/>
      <c r="C43" s="298"/>
      <c r="D43" s="298"/>
      <c r="E43" s="298"/>
      <c r="F43" s="298"/>
      <c r="G43" s="298"/>
    </row>
    <row r="44" spans="1:7" s="254" customFormat="1" ht="15">
      <c r="A44" s="298" t="s">
        <v>29</v>
      </c>
      <c r="B44" s="298"/>
      <c r="C44" s="298"/>
      <c r="D44" s="298"/>
      <c r="E44" s="298"/>
      <c r="F44" s="298"/>
      <c r="G44" s="298"/>
    </row>
    <row r="45" spans="1:7" s="254" customFormat="1" ht="15">
      <c r="A45" s="298" t="s">
        <v>30</v>
      </c>
      <c r="B45" s="298"/>
      <c r="C45" s="298"/>
      <c r="D45" s="298"/>
      <c r="E45" s="298"/>
      <c r="F45" s="298"/>
      <c r="G45" s="298"/>
    </row>
    <row r="46" spans="1:7" s="254" customFormat="1" ht="15">
      <c r="A46" s="298" t="s">
        <v>31</v>
      </c>
      <c r="B46" s="298"/>
      <c r="C46" s="298"/>
      <c r="D46" s="298"/>
      <c r="E46" s="298"/>
      <c r="F46" s="298"/>
      <c r="G46" s="298"/>
    </row>
    <row r="47" spans="1:7" s="254" customFormat="1" ht="15">
      <c r="A47" s="298" t="s">
        <v>32</v>
      </c>
      <c r="B47" s="298"/>
      <c r="C47" s="298"/>
      <c r="D47" s="298"/>
      <c r="E47" s="298"/>
      <c r="F47" s="298"/>
      <c r="G47" s="298"/>
    </row>
    <row r="48" spans="1:7" s="254" customFormat="1" ht="15">
      <c r="A48" s="298" t="s">
        <v>33</v>
      </c>
      <c r="B48" s="298"/>
      <c r="C48" s="298"/>
      <c r="D48" s="298"/>
      <c r="E48" s="298"/>
      <c r="F48" s="298"/>
      <c r="G48" s="298"/>
    </row>
    <row r="49" spans="1:7" s="254" customFormat="1" ht="15">
      <c r="A49" s="298" t="s">
        <v>34</v>
      </c>
      <c r="B49" s="298"/>
      <c r="C49" s="298"/>
      <c r="D49" s="298"/>
      <c r="E49" s="298"/>
      <c r="F49" s="298"/>
      <c r="G49" s="298"/>
    </row>
    <row r="50" spans="1:7" s="254" customFormat="1" ht="15">
      <c r="A50" s="298" t="s">
        <v>35</v>
      </c>
      <c r="B50" s="298"/>
      <c r="C50" s="298"/>
      <c r="D50" s="298"/>
      <c r="E50" s="298"/>
      <c r="F50" s="298"/>
      <c r="G50" s="298"/>
    </row>
    <row r="51" spans="1:7" s="254" customFormat="1" ht="15">
      <c r="A51" s="298" t="s">
        <v>36</v>
      </c>
      <c r="B51" s="298"/>
      <c r="C51" s="298"/>
      <c r="D51" s="298"/>
      <c r="E51" s="298"/>
      <c r="F51" s="298"/>
      <c r="G51" s="298"/>
    </row>
    <row r="52" spans="1:7" s="254" customFormat="1" ht="15">
      <c r="A52" s="298" t="s">
        <v>38</v>
      </c>
      <c r="B52" s="298"/>
      <c r="C52" s="298"/>
      <c r="D52" s="298"/>
      <c r="E52" s="298"/>
      <c r="F52" s="298"/>
      <c r="G52" s="298"/>
    </row>
    <row r="53" spans="1:7" s="254" customFormat="1" ht="15">
      <c r="A53" s="298" t="s">
        <v>39</v>
      </c>
      <c r="B53" s="298"/>
      <c r="C53" s="298"/>
      <c r="D53" s="298"/>
      <c r="E53" s="298"/>
      <c r="F53" s="298"/>
      <c r="G53" s="298"/>
    </row>
    <row r="54" spans="1:7" s="254" customFormat="1" ht="15">
      <c r="A54" s="298" t="s">
        <v>40</v>
      </c>
      <c r="B54" s="298"/>
      <c r="C54" s="298"/>
      <c r="D54" s="298"/>
      <c r="E54" s="298"/>
      <c r="F54" s="298"/>
      <c r="G54" s="298"/>
    </row>
    <row r="55" spans="1:7" s="254" customFormat="1" ht="15">
      <c r="A55" s="298" t="s">
        <v>41</v>
      </c>
      <c r="B55" s="298"/>
      <c r="C55" s="298"/>
      <c r="D55" s="298"/>
      <c r="E55" s="298"/>
      <c r="F55" s="298"/>
      <c r="G55" s="298"/>
    </row>
    <row r="56" spans="1:7" s="254" customFormat="1" ht="15">
      <c r="A56" s="246" t="s">
        <v>42</v>
      </c>
      <c r="B56" s="246"/>
      <c r="C56" s="246"/>
      <c r="D56" s="246"/>
      <c r="E56" s="246"/>
      <c r="F56" s="246"/>
      <c r="G56" s="246"/>
    </row>
    <row r="57" spans="1:7" s="254" customFormat="1" ht="15">
      <c r="A57" s="298" t="s">
        <v>43</v>
      </c>
      <c r="B57" s="298"/>
      <c r="C57" s="298"/>
      <c r="D57" s="298"/>
      <c r="E57" s="298"/>
      <c r="F57" s="298"/>
      <c r="G57" s="298"/>
    </row>
    <row r="58" spans="1:7" s="254" customFormat="1" ht="15">
      <c r="A58" s="298" t="s">
        <v>44</v>
      </c>
      <c r="B58" s="298"/>
      <c r="C58" s="298"/>
      <c r="D58" s="298"/>
      <c r="E58" s="298"/>
      <c r="F58" s="298"/>
      <c r="G58" s="298"/>
    </row>
    <row r="59" spans="1:7" s="254" customFormat="1" ht="15">
      <c r="A59" s="298" t="s">
        <v>45</v>
      </c>
      <c r="B59" s="298"/>
      <c r="C59" s="298"/>
      <c r="D59" s="298"/>
      <c r="E59" s="298"/>
      <c r="F59" s="298"/>
      <c r="G59" s="298"/>
    </row>
    <row r="60" spans="1:7" s="254" customFormat="1" ht="15">
      <c r="A60" s="298" t="s">
        <v>46</v>
      </c>
      <c r="B60" s="298"/>
      <c r="C60" s="298"/>
      <c r="D60" s="298"/>
      <c r="E60" s="298"/>
      <c r="F60" s="298"/>
      <c r="G60" s="298"/>
    </row>
    <row r="61" spans="1:7" s="254" customFormat="1" ht="15">
      <c r="A61" s="298" t="s">
        <v>47</v>
      </c>
      <c r="B61" s="298"/>
      <c r="C61" s="298"/>
      <c r="D61" s="298"/>
      <c r="E61" s="298"/>
      <c r="F61" s="298"/>
      <c r="G61" s="298"/>
    </row>
    <row r="62" spans="1:7" s="254" customFormat="1" ht="15">
      <c r="A62" s="298" t="s">
        <v>48</v>
      </c>
      <c r="B62" s="298"/>
      <c r="C62" s="298"/>
      <c r="D62" s="298"/>
      <c r="E62" s="298"/>
      <c r="F62" s="298"/>
      <c r="G62" s="298"/>
    </row>
    <row r="63" spans="1:7" s="254" customFormat="1" ht="15">
      <c r="A63" s="298" t="s">
        <v>180</v>
      </c>
      <c r="B63" s="298"/>
      <c r="C63" s="298"/>
      <c r="D63" s="298"/>
      <c r="E63" s="298"/>
      <c r="F63" s="298"/>
      <c r="G63" s="298"/>
    </row>
    <row r="64" spans="1:7" s="254" customFormat="1" ht="15">
      <c r="A64" s="298" t="s">
        <v>49</v>
      </c>
      <c r="B64" s="298"/>
      <c r="C64" s="298"/>
      <c r="D64" s="298"/>
      <c r="E64" s="298"/>
      <c r="F64" s="298"/>
      <c r="G64" s="298"/>
    </row>
    <row r="65" spans="1:7" s="254" customFormat="1" ht="15">
      <c r="A65" s="298" t="s">
        <v>50</v>
      </c>
      <c r="B65" s="298"/>
      <c r="C65" s="298"/>
      <c r="D65" s="298"/>
      <c r="E65" s="298"/>
      <c r="F65" s="298"/>
      <c r="G65" s="298"/>
    </row>
    <row r="66" spans="1:7" s="254" customFormat="1" ht="15">
      <c r="A66" s="298" t="s">
        <v>51</v>
      </c>
      <c r="B66" s="298"/>
      <c r="C66" s="298"/>
      <c r="D66" s="298"/>
      <c r="E66" s="298"/>
      <c r="F66" s="298"/>
      <c r="G66" s="298"/>
    </row>
    <row r="67" spans="1:7" s="254" customFormat="1" ht="15">
      <c r="A67" s="298" t="s">
        <v>52</v>
      </c>
      <c r="B67" s="298"/>
      <c r="C67" s="298"/>
      <c r="D67" s="298"/>
      <c r="E67" s="298"/>
      <c r="F67" s="298"/>
      <c r="G67" s="298"/>
    </row>
    <row r="68" spans="1:7" s="254" customFormat="1" ht="15">
      <c r="A68" s="298" t="s">
        <v>53</v>
      </c>
      <c r="B68" s="298"/>
      <c r="C68" s="298"/>
      <c r="D68" s="298"/>
      <c r="E68" s="298"/>
      <c r="F68" s="298"/>
      <c r="G68" s="298"/>
    </row>
    <row r="69" spans="1:7" s="254" customFormat="1" ht="15">
      <c r="A69" s="246" t="s">
        <v>54</v>
      </c>
      <c r="B69" s="246"/>
      <c r="C69" s="246"/>
      <c r="D69" s="246"/>
      <c r="E69" s="246"/>
      <c r="F69" s="246"/>
      <c r="G69" s="246"/>
    </row>
    <row r="70" spans="1:7" s="254" customFormat="1" ht="15">
      <c r="A70" s="298" t="s">
        <v>55</v>
      </c>
      <c r="B70" s="298"/>
      <c r="C70" s="298"/>
      <c r="D70" s="298"/>
      <c r="E70" s="298"/>
      <c r="F70" s="298"/>
      <c r="G70" s="298"/>
    </row>
    <row r="71" spans="1:7" s="254" customFormat="1" ht="15">
      <c r="A71" s="298" t="s">
        <v>56</v>
      </c>
      <c r="B71" s="298"/>
      <c r="C71" s="298"/>
      <c r="D71" s="298"/>
      <c r="E71" s="298"/>
      <c r="F71" s="298"/>
      <c r="G71" s="298"/>
    </row>
    <row r="72" spans="1:7" s="254" customFormat="1" ht="15">
      <c r="A72" s="298" t="s">
        <v>57</v>
      </c>
      <c r="B72" s="298"/>
      <c r="C72" s="298"/>
      <c r="D72" s="298"/>
      <c r="E72" s="298"/>
      <c r="F72" s="298"/>
      <c r="G72" s="298"/>
    </row>
    <row r="73" spans="1:7" s="254" customFormat="1" ht="15" customHeight="1">
      <c r="A73" s="298" t="s">
        <v>58</v>
      </c>
      <c r="B73" s="298"/>
      <c r="C73" s="298"/>
      <c r="D73" s="298"/>
      <c r="E73" s="298"/>
      <c r="F73" s="298"/>
      <c r="G73" s="298"/>
    </row>
    <row r="74" spans="1:7" ht="16.5" customHeight="1">
      <c r="A74" s="305"/>
      <c r="B74" s="305"/>
      <c r="C74" s="305"/>
      <c r="D74" s="305"/>
      <c r="E74" s="305"/>
      <c r="F74" s="305"/>
      <c r="G74" s="305"/>
    </row>
    <row r="75" spans="1:7" ht="18" customHeight="1">
      <c r="A75" s="305"/>
      <c r="B75" s="305"/>
      <c r="C75" s="305"/>
      <c r="D75" s="305"/>
      <c r="E75" s="305"/>
      <c r="F75" s="305"/>
      <c r="G75" s="305"/>
    </row>
    <row r="950" ht="14.25">
      <c r="C950" t="s">
        <v>483</v>
      </c>
    </row>
    <row r="958" ht="14.25">
      <c r="C958" t="s">
        <v>483</v>
      </c>
    </row>
    <row r="964" ht="14.25">
      <c r="C964" t="s">
        <v>483</v>
      </c>
    </row>
    <row r="975" ht="14.25">
      <c r="C975" t="s">
        <v>483</v>
      </c>
    </row>
    <row r="982" ht="14.25">
      <c r="C982" t="s">
        <v>483</v>
      </c>
    </row>
    <row r="987" ht="14.25">
      <c r="C987" t="s">
        <v>483</v>
      </c>
    </row>
    <row r="996" ht="14.25">
      <c r="C996" t="s">
        <v>483</v>
      </c>
    </row>
    <row r="1003" ht="14.25">
      <c r="C1003" t="s">
        <v>483</v>
      </c>
    </row>
    <row r="1011" ht="14.25">
      <c r="C1011" t="s">
        <v>483</v>
      </c>
    </row>
    <row r="1015" ht="14.25">
      <c r="C1015" t="s">
        <v>483</v>
      </c>
    </row>
    <row r="1026" ht="14.25">
      <c r="C1026" t="s">
        <v>483</v>
      </c>
    </row>
    <row r="1032" ht="14.25">
      <c r="C1032" t="s">
        <v>483</v>
      </c>
    </row>
    <row r="1042" ht="14.25">
      <c r="C1042" t="s">
        <v>483</v>
      </c>
    </row>
    <row r="1047" ht="14.25">
      <c r="C1047" t="s">
        <v>483</v>
      </c>
    </row>
    <row r="1056" ht="14.25">
      <c r="C1056" t="s">
        <v>483</v>
      </c>
    </row>
    <row r="1064" ht="14.25">
      <c r="C1064" t="s">
        <v>483</v>
      </c>
    </row>
    <row r="1070" ht="14.25">
      <c r="C1070" t="s">
        <v>483</v>
      </c>
    </row>
    <row r="1091" ht="14.25">
      <c r="C1091" t="s">
        <v>483</v>
      </c>
    </row>
    <row r="1111" ht="14.25">
      <c r="C1111" t="s">
        <v>483</v>
      </c>
    </row>
    <row r="1115" ht="14.25">
      <c r="C1115" t="s">
        <v>483</v>
      </c>
    </row>
  </sheetData>
  <sheetProtection/>
  <mergeCells count="180">
    <mergeCell ref="A73:G73"/>
    <mergeCell ref="A74:G75"/>
    <mergeCell ref="A67:G67"/>
    <mergeCell ref="A68:G68"/>
    <mergeCell ref="A71:G71"/>
    <mergeCell ref="A72:G72"/>
    <mergeCell ref="A13:G13"/>
    <mergeCell ref="A14:G14"/>
    <mergeCell ref="A8:G8"/>
    <mergeCell ref="A9:G9"/>
    <mergeCell ref="A10:G10"/>
    <mergeCell ref="A12:G12"/>
    <mergeCell ref="A11:G11"/>
    <mergeCell ref="A15:G15"/>
    <mergeCell ref="A18:G18"/>
    <mergeCell ref="A20:G20"/>
    <mergeCell ref="A21:G21"/>
    <mergeCell ref="A16:G16"/>
    <mergeCell ref="A17:G17"/>
    <mergeCell ref="A19:G19"/>
    <mergeCell ref="A58:G58"/>
    <mergeCell ref="A59:G59"/>
    <mergeCell ref="A66:G66"/>
    <mergeCell ref="A1:E1"/>
    <mergeCell ref="F1:G1"/>
    <mergeCell ref="C2:E2"/>
    <mergeCell ref="F2:G2"/>
    <mergeCell ref="A28:G28"/>
    <mergeCell ref="A27:G27"/>
    <mergeCell ref="A37:G37"/>
    <mergeCell ref="A41:G41"/>
    <mergeCell ref="A42:G42"/>
    <mergeCell ref="A43:G43"/>
    <mergeCell ref="A44:G44"/>
    <mergeCell ref="A63:G63"/>
    <mergeCell ref="A64:G64"/>
    <mergeCell ref="A52:G52"/>
    <mergeCell ref="A53:G53"/>
    <mergeCell ref="A54:G54"/>
    <mergeCell ref="A55:G55"/>
    <mergeCell ref="A24:G24"/>
    <mergeCell ref="A25:G25"/>
    <mergeCell ref="A26:G26"/>
    <mergeCell ref="A29:G29"/>
    <mergeCell ref="A38:G38"/>
    <mergeCell ref="A39:G39"/>
    <mergeCell ref="A57:G57"/>
    <mergeCell ref="C3:E3"/>
    <mergeCell ref="F3:G3"/>
    <mergeCell ref="A5:G5"/>
    <mergeCell ref="A6:G6"/>
    <mergeCell ref="A36:G36"/>
    <mergeCell ref="A35:G35"/>
    <mergeCell ref="A32:G32"/>
    <mergeCell ref="A22:G22"/>
    <mergeCell ref="A23:G23"/>
    <mergeCell ref="H11:N11"/>
    <mergeCell ref="O11:U11"/>
    <mergeCell ref="V11:AB11"/>
    <mergeCell ref="AC11:AI11"/>
    <mergeCell ref="A61:G61"/>
    <mergeCell ref="A62:G62"/>
    <mergeCell ref="A60:G60"/>
    <mergeCell ref="A49:G49"/>
    <mergeCell ref="A50:G50"/>
    <mergeCell ref="A51:G51"/>
    <mergeCell ref="BL11:BR11"/>
    <mergeCell ref="BS11:BY11"/>
    <mergeCell ref="BZ11:CF11"/>
    <mergeCell ref="CG11:CM11"/>
    <mergeCell ref="AJ11:AP11"/>
    <mergeCell ref="AQ11:AW11"/>
    <mergeCell ref="AX11:BD11"/>
    <mergeCell ref="BE11:BK11"/>
    <mergeCell ref="DP11:DV11"/>
    <mergeCell ref="DW11:EC11"/>
    <mergeCell ref="ED11:EJ11"/>
    <mergeCell ref="EK11:EQ11"/>
    <mergeCell ref="CN11:CT11"/>
    <mergeCell ref="CU11:DA11"/>
    <mergeCell ref="DB11:DH11"/>
    <mergeCell ref="DI11:DO11"/>
    <mergeCell ref="FT11:FZ11"/>
    <mergeCell ref="GA11:GG11"/>
    <mergeCell ref="GH11:GN11"/>
    <mergeCell ref="GO11:GU11"/>
    <mergeCell ref="ER11:EX11"/>
    <mergeCell ref="EY11:FE11"/>
    <mergeCell ref="FF11:FL11"/>
    <mergeCell ref="FM11:FS11"/>
    <mergeCell ref="HX11:ID11"/>
    <mergeCell ref="IE11:IK11"/>
    <mergeCell ref="IL11:IR11"/>
    <mergeCell ref="IS11:IV11"/>
    <mergeCell ref="GV11:HB11"/>
    <mergeCell ref="HC11:HI11"/>
    <mergeCell ref="HJ11:HP11"/>
    <mergeCell ref="HQ11:HW11"/>
    <mergeCell ref="AJ12:AP12"/>
    <mergeCell ref="AQ12:AW12"/>
    <mergeCell ref="AX12:BD12"/>
    <mergeCell ref="BE12:BK12"/>
    <mergeCell ref="H12:N12"/>
    <mergeCell ref="O12:U12"/>
    <mergeCell ref="V12:AB12"/>
    <mergeCell ref="AC12:AI12"/>
    <mergeCell ref="CN12:CT12"/>
    <mergeCell ref="CU12:DA12"/>
    <mergeCell ref="DB12:DH12"/>
    <mergeCell ref="DI12:DO12"/>
    <mergeCell ref="BL12:BR12"/>
    <mergeCell ref="BS12:BY12"/>
    <mergeCell ref="BZ12:CF12"/>
    <mergeCell ref="CG12:CM12"/>
    <mergeCell ref="ER12:EX12"/>
    <mergeCell ref="EY12:FE12"/>
    <mergeCell ref="FF12:FL12"/>
    <mergeCell ref="FM12:FS12"/>
    <mergeCell ref="DP12:DV12"/>
    <mergeCell ref="DW12:EC12"/>
    <mergeCell ref="ED12:EJ12"/>
    <mergeCell ref="EK12:EQ12"/>
    <mergeCell ref="IL12:IR12"/>
    <mergeCell ref="IS12:IV12"/>
    <mergeCell ref="GV12:HB12"/>
    <mergeCell ref="HC12:HI12"/>
    <mergeCell ref="HJ12:HP12"/>
    <mergeCell ref="HQ12:HW12"/>
    <mergeCell ref="H13:N13"/>
    <mergeCell ref="O13:U13"/>
    <mergeCell ref="V13:AB13"/>
    <mergeCell ref="AC13:AI13"/>
    <mergeCell ref="HX12:ID12"/>
    <mergeCell ref="IE12:IK12"/>
    <mergeCell ref="FT12:FZ12"/>
    <mergeCell ref="GA12:GG12"/>
    <mergeCell ref="GH12:GN12"/>
    <mergeCell ref="GO12:GU12"/>
    <mergeCell ref="BL13:BR13"/>
    <mergeCell ref="BS13:BY13"/>
    <mergeCell ref="BZ13:CF13"/>
    <mergeCell ref="CG13:CM13"/>
    <mergeCell ref="AJ13:AP13"/>
    <mergeCell ref="AQ13:AW13"/>
    <mergeCell ref="AX13:BD13"/>
    <mergeCell ref="BE13:BK13"/>
    <mergeCell ref="DP13:DV13"/>
    <mergeCell ref="DW13:EC13"/>
    <mergeCell ref="ED13:EJ13"/>
    <mergeCell ref="EK13:EQ13"/>
    <mergeCell ref="CN13:CT13"/>
    <mergeCell ref="CU13:DA13"/>
    <mergeCell ref="DB13:DH13"/>
    <mergeCell ref="DI13:DO13"/>
    <mergeCell ref="FT13:FZ13"/>
    <mergeCell ref="GA13:GG13"/>
    <mergeCell ref="GH13:GN13"/>
    <mergeCell ref="GO13:GU13"/>
    <mergeCell ref="ER13:EX13"/>
    <mergeCell ref="EY13:FE13"/>
    <mergeCell ref="FF13:FL13"/>
    <mergeCell ref="FM13:FS13"/>
    <mergeCell ref="HX13:ID13"/>
    <mergeCell ref="IE13:IK13"/>
    <mergeCell ref="IL13:IR13"/>
    <mergeCell ref="IS13:IV13"/>
    <mergeCell ref="GV13:HB13"/>
    <mergeCell ref="HC13:HI13"/>
    <mergeCell ref="HJ13:HP13"/>
    <mergeCell ref="HQ13:HW13"/>
    <mergeCell ref="A65:G65"/>
    <mergeCell ref="A70:G70"/>
    <mergeCell ref="A30:G30"/>
    <mergeCell ref="A31:G31"/>
    <mergeCell ref="A33:G33"/>
    <mergeCell ref="A40:G40"/>
    <mergeCell ref="A45:G45"/>
    <mergeCell ref="A46:G46"/>
    <mergeCell ref="A47:G47"/>
    <mergeCell ref="A48:G48"/>
  </mergeCells>
  <printOptions/>
  <pageMargins left="0.76" right="0.62" top="0.6" bottom="0.5118110236220472" header="0.36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2"/>
  <sheetViews>
    <sheetView zoomScalePageLayoutView="0" workbookViewId="0" topLeftCell="A1">
      <pane xSplit="2" ySplit="5" topLeftCell="C29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320"/>
    </sheetView>
  </sheetViews>
  <sheetFormatPr defaultColWidth="8.796875" defaultRowHeight="14.25"/>
  <cols>
    <col min="1" max="1" width="3.59765625" style="0" customWidth="1"/>
    <col min="2" max="2" width="58.69921875" style="0" customWidth="1"/>
    <col min="3" max="3" width="12.8984375" style="0" customWidth="1"/>
    <col min="4" max="4" width="13.09765625" style="0" customWidth="1"/>
    <col min="5" max="5" width="16.09765625" style="0" customWidth="1"/>
    <col min="6" max="6" width="12.59765625" style="101" customWidth="1"/>
    <col min="7" max="7" width="13.5" style="101" bestFit="1" customWidth="1"/>
    <col min="8" max="8" width="10.3984375" style="101" customWidth="1"/>
    <col min="9" max="9" width="11.19921875" style="101" customWidth="1"/>
  </cols>
  <sheetData>
    <row r="1" spans="2:9" ht="18">
      <c r="B1" s="229" t="s">
        <v>835</v>
      </c>
      <c r="E1" s="73"/>
      <c r="F1" s="177"/>
      <c r="G1" s="177"/>
      <c r="H1" s="177"/>
      <c r="I1" s="177"/>
    </row>
    <row r="2" spans="1:4" ht="15.75">
      <c r="A2" s="222" t="s">
        <v>287</v>
      </c>
      <c r="B2" s="306" t="s">
        <v>299</v>
      </c>
      <c r="C2" s="306"/>
      <c r="D2" s="306"/>
    </row>
    <row r="3" spans="1:9" s="73" customFormat="1" ht="15.75">
      <c r="A3" s="222"/>
      <c r="B3" s="245"/>
      <c r="C3" s="245"/>
      <c r="D3" s="245"/>
      <c r="E3"/>
      <c r="F3" s="101"/>
      <c r="G3" s="101"/>
      <c r="H3" s="101"/>
      <c r="I3" s="101"/>
    </row>
    <row r="4" spans="1:4" ht="15.75">
      <c r="A4" s="104" t="s">
        <v>59</v>
      </c>
      <c r="B4" s="105" t="s">
        <v>768</v>
      </c>
      <c r="C4" s="106" t="s">
        <v>60</v>
      </c>
      <c r="D4" s="106" t="s">
        <v>837</v>
      </c>
    </row>
    <row r="5" spans="1:9" ht="14.25" customHeight="1">
      <c r="A5" s="178">
        <v>1</v>
      </c>
      <c r="B5" s="178">
        <v>2</v>
      </c>
      <c r="C5" s="178">
        <v>3</v>
      </c>
      <c r="D5" s="178">
        <v>4</v>
      </c>
      <c r="E5" s="175"/>
      <c r="F5" s="176"/>
      <c r="G5" s="176"/>
      <c r="H5" s="176"/>
      <c r="I5" s="176"/>
    </row>
    <row r="6" spans="1:4" ht="15.75">
      <c r="A6" s="107">
        <v>1</v>
      </c>
      <c r="B6" s="108" t="s">
        <v>62</v>
      </c>
      <c r="C6" s="109"/>
      <c r="D6" s="109"/>
    </row>
    <row r="7" spans="1:9" s="175" customFormat="1" ht="18">
      <c r="A7" s="110" t="s">
        <v>830</v>
      </c>
      <c r="B7" s="111" t="s">
        <v>63</v>
      </c>
      <c r="C7" s="92">
        <v>1023582737</v>
      </c>
      <c r="D7" s="92">
        <v>662528189</v>
      </c>
      <c r="E7"/>
      <c r="F7" s="101"/>
      <c r="G7" s="101"/>
      <c r="H7" s="101"/>
      <c r="I7" s="101"/>
    </row>
    <row r="8" spans="1:4" ht="15" customHeight="1">
      <c r="A8" s="110" t="s">
        <v>830</v>
      </c>
      <c r="B8" s="112" t="s">
        <v>64</v>
      </c>
      <c r="C8" s="92">
        <v>2456813833</v>
      </c>
      <c r="D8" s="92">
        <v>8386277913</v>
      </c>
    </row>
    <row r="9" spans="1:4" ht="15" customHeight="1">
      <c r="A9" s="110" t="s">
        <v>830</v>
      </c>
      <c r="B9" s="111" t="s">
        <v>65</v>
      </c>
      <c r="C9" s="92"/>
      <c r="D9" s="92"/>
    </row>
    <row r="10" spans="1:4" ht="15" customHeight="1">
      <c r="A10" s="113"/>
      <c r="B10" s="68" t="s">
        <v>66</v>
      </c>
      <c r="C10" s="80">
        <f>SUM(C7:C9)</f>
        <v>3480396570</v>
      </c>
      <c r="D10" s="80">
        <f>SUM(D7:D9)</f>
        <v>9048806102</v>
      </c>
    </row>
    <row r="11" spans="1:4" ht="15" customHeight="1">
      <c r="A11" s="114">
        <v>2</v>
      </c>
      <c r="B11" s="115" t="s">
        <v>67</v>
      </c>
      <c r="C11" s="116"/>
      <c r="D11" s="116"/>
    </row>
    <row r="12" spans="1:4" ht="15" customHeight="1">
      <c r="A12" s="107">
        <v>3</v>
      </c>
      <c r="B12" s="108" t="s">
        <v>68</v>
      </c>
      <c r="C12" s="117" t="s">
        <v>60</v>
      </c>
      <c r="D12" s="106" t="s">
        <v>837</v>
      </c>
    </row>
    <row r="13" spans="1:4" ht="15" customHeight="1">
      <c r="A13" s="110" t="s">
        <v>830</v>
      </c>
      <c r="B13" s="118" t="s">
        <v>69</v>
      </c>
      <c r="C13" s="92"/>
      <c r="D13" s="92"/>
    </row>
    <row r="14" spans="1:4" ht="15" customHeight="1">
      <c r="A14" s="110" t="s">
        <v>830</v>
      </c>
      <c r="B14" s="118" t="s">
        <v>70</v>
      </c>
      <c r="C14" s="92"/>
      <c r="D14" s="92"/>
    </row>
    <row r="15" spans="1:4" ht="15" customHeight="1">
      <c r="A15" s="110" t="s">
        <v>830</v>
      </c>
      <c r="B15" s="118" t="s">
        <v>71</v>
      </c>
      <c r="C15" s="92"/>
      <c r="D15" s="92"/>
    </row>
    <row r="16" spans="1:4" ht="15" customHeight="1">
      <c r="A16" s="110" t="s">
        <v>830</v>
      </c>
      <c r="B16" s="118" t="s">
        <v>72</v>
      </c>
      <c r="C16" s="92">
        <v>4508650593</v>
      </c>
      <c r="D16" s="92">
        <v>4432366004</v>
      </c>
    </row>
    <row r="17" spans="1:4" ht="15" customHeight="1">
      <c r="A17" s="113"/>
      <c r="B17" s="68" t="s">
        <v>66</v>
      </c>
      <c r="C17" s="80">
        <f>SUM(C13:C16)</f>
        <v>4508650593</v>
      </c>
      <c r="D17" s="80">
        <f>SUM(D13:D16)</f>
        <v>4432366004</v>
      </c>
    </row>
    <row r="18" spans="1:4" ht="15" customHeight="1">
      <c r="A18" s="107">
        <v>4</v>
      </c>
      <c r="B18" s="108" t="s">
        <v>784</v>
      </c>
      <c r="C18" s="106" t="s">
        <v>60</v>
      </c>
      <c r="D18" s="106" t="s">
        <v>837</v>
      </c>
    </row>
    <row r="19" spans="1:4" ht="15" customHeight="1">
      <c r="A19" s="110" t="s">
        <v>830</v>
      </c>
      <c r="B19" s="118" t="s">
        <v>73</v>
      </c>
      <c r="C19" s="92"/>
      <c r="D19" s="92"/>
    </row>
    <row r="20" spans="1:4" ht="15" customHeight="1">
      <c r="A20" s="110" t="s">
        <v>830</v>
      </c>
      <c r="B20" s="118" t="s">
        <v>74</v>
      </c>
      <c r="C20" s="92">
        <v>1603112481</v>
      </c>
      <c r="D20" s="92">
        <v>1630580841</v>
      </c>
    </row>
    <row r="21" spans="1:4" ht="15" customHeight="1">
      <c r="A21" s="110" t="s">
        <v>830</v>
      </c>
      <c r="B21" s="118" t="s">
        <v>75</v>
      </c>
      <c r="C21" s="92"/>
      <c r="D21" s="92"/>
    </row>
    <row r="22" spans="1:4" ht="15" customHeight="1">
      <c r="A22" s="110" t="s">
        <v>830</v>
      </c>
      <c r="B22" s="118" t="s">
        <v>76</v>
      </c>
      <c r="C22" s="92">
        <v>7851490303</v>
      </c>
      <c r="D22" s="92">
        <v>7795034419</v>
      </c>
    </row>
    <row r="23" spans="1:4" ht="15" customHeight="1">
      <c r="A23" s="110" t="s">
        <v>830</v>
      </c>
      <c r="B23" s="118" t="s">
        <v>77</v>
      </c>
      <c r="C23" s="92"/>
      <c r="D23" s="92"/>
    </row>
    <row r="24" spans="1:4" ht="15" customHeight="1">
      <c r="A24" s="110" t="s">
        <v>830</v>
      </c>
      <c r="B24" s="118" t="s">
        <v>78</v>
      </c>
      <c r="C24" s="92">
        <v>7426466588</v>
      </c>
      <c r="D24" s="92">
        <v>3025331897</v>
      </c>
    </row>
    <row r="25" spans="1:4" ht="15" customHeight="1">
      <c r="A25" s="110" t="s">
        <v>830</v>
      </c>
      <c r="B25" s="118" t="s">
        <v>79</v>
      </c>
      <c r="C25" s="92"/>
      <c r="D25" s="92"/>
    </row>
    <row r="26" spans="1:4" ht="15" customHeight="1">
      <c r="A26" s="110" t="s">
        <v>830</v>
      </c>
      <c r="B26" s="118" t="s">
        <v>80</v>
      </c>
      <c r="C26" s="92"/>
      <c r="D26" s="92"/>
    </row>
    <row r="27" spans="1:4" ht="15" customHeight="1">
      <c r="A27" s="110" t="s">
        <v>830</v>
      </c>
      <c r="B27" s="118" t="s">
        <v>81</v>
      </c>
      <c r="C27" s="92"/>
      <c r="D27" s="92"/>
    </row>
    <row r="28" spans="1:4" ht="15" customHeight="1">
      <c r="A28" s="113"/>
      <c r="B28" s="68" t="s">
        <v>82</v>
      </c>
      <c r="C28" s="80">
        <f>SUM(C19:C27)</f>
        <v>16881069372</v>
      </c>
      <c r="D28" s="80">
        <f>SUM(D19:D27)</f>
        <v>12450947157</v>
      </c>
    </row>
    <row r="29" spans="1:4" ht="15" customHeight="1">
      <c r="A29" s="119">
        <v>5</v>
      </c>
      <c r="B29" s="120" t="s">
        <v>83</v>
      </c>
      <c r="C29" s="106" t="s">
        <v>60</v>
      </c>
      <c r="D29" s="106" t="s">
        <v>837</v>
      </c>
    </row>
    <row r="30" spans="1:4" ht="15" customHeight="1">
      <c r="A30" s="110" t="s">
        <v>830</v>
      </c>
      <c r="B30" s="121" t="s">
        <v>84</v>
      </c>
      <c r="C30" s="92">
        <v>510664500</v>
      </c>
      <c r="D30" s="92">
        <v>510664500</v>
      </c>
    </row>
    <row r="31" spans="1:4" ht="15" customHeight="1">
      <c r="A31" s="122" t="s">
        <v>830</v>
      </c>
      <c r="B31" s="123" t="s">
        <v>85</v>
      </c>
      <c r="C31" s="124"/>
      <c r="D31" s="124"/>
    </row>
    <row r="32" spans="1:4" ht="15" customHeight="1">
      <c r="A32" s="122" t="s">
        <v>830</v>
      </c>
      <c r="B32" s="123" t="s">
        <v>86</v>
      </c>
      <c r="C32" s="124"/>
      <c r="D32" s="124"/>
    </row>
    <row r="33" spans="1:4" ht="15" customHeight="1">
      <c r="A33" s="122" t="s">
        <v>830</v>
      </c>
      <c r="B33" s="123" t="s">
        <v>87</v>
      </c>
      <c r="C33" s="124">
        <v>1105077508</v>
      </c>
      <c r="D33" s="124">
        <v>1105077508</v>
      </c>
    </row>
    <row r="34" spans="1:4" ht="15" customHeight="1">
      <c r="A34" s="122"/>
      <c r="B34" s="123" t="s">
        <v>567</v>
      </c>
      <c r="C34" s="124">
        <v>4132153</v>
      </c>
      <c r="D34" s="124">
        <v>6594632</v>
      </c>
    </row>
    <row r="35" spans="1:4" ht="15" customHeight="1">
      <c r="A35" s="122" t="s">
        <v>830</v>
      </c>
      <c r="B35" s="123" t="s">
        <v>122</v>
      </c>
      <c r="C35" s="124"/>
      <c r="D35" s="124"/>
    </row>
    <row r="36" spans="1:4" ht="15" customHeight="1">
      <c r="A36" s="113"/>
      <c r="B36" s="125" t="s">
        <v>88</v>
      </c>
      <c r="C36" s="80">
        <f>SUM(C30:C35)</f>
        <v>1619874161</v>
      </c>
      <c r="D36" s="80">
        <f>SUM(D30:D34)</f>
        <v>1622336640</v>
      </c>
    </row>
    <row r="37" spans="1:4" ht="15" customHeight="1">
      <c r="A37" s="119">
        <v>6</v>
      </c>
      <c r="B37" s="120" t="s">
        <v>89</v>
      </c>
      <c r="C37" s="106" t="s">
        <v>60</v>
      </c>
      <c r="D37" s="106" t="s">
        <v>837</v>
      </c>
    </row>
    <row r="38" spans="1:4" ht="15" customHeight="1">
      <c r="A38" s="110" t="s">
        <v>830</v>
      </c>
      <c r="B38" s="121" t="s">
        <v>90</v>
      </c>
      <c r="C38" s="92"/>
      <c r="D38" s="92"/>
    </row>
    <row r="39" spans="1:4" ht="15" customHeight="1">
      <c r="A39" s="110"/>
      <c r="B39" s="126" t="s">
        <v>91</v>
      </c>
      <c r="C39" s="90"/>
      <c r="D39" s="90"/>
    </row>
    <row r="40" spans="1:4" ht="15" customHeight="1">
      <c r="A40" s="110" t="s">
        <v>830</v>
      </c>
      <c r="B40" s="121" t="s">
        <v>92</v>
      </c>
      <c r="C40" s="92"/>
      <c r="D40" s="92"/>
    </row>
    <row r="41" spans="1:4" ht="15" customHeight="1">
      <c r="A41" s="113"/>
      <c r="B41" s="125" t="s">
        <v>88</v>
      </c>
      <c r="C41" s="90">
        <f>SUM(C38:C40)</f>
        <v>0</v>
      </c>
      <c r="D41" s="90">
        <f>SUM(D38:D40)</f>
        <v>0</v>
      </c>
    </row>
    <row r="42" spans="1:4" ht="15" customHeight="1">
      <c r="A42" s="107">
        <v>7</v>
      </c>
      <c r="B42" s="108" t="s">
        <v>93</v>
      </c>
      <c r="C42" s="106" t="s">
        <v>60</v>
      </c>
      <c r="D42" s="106" t="s">
        <v>837</v>
      </c>
    </row>
    <row r="43" spans="1:4" ht="15" customHeight="1">
      <c r="A43" s="110" t="s">
        <v>830</v>
      </c>
      <c r="B43" s="121" t="s">
        <v>94</v>
      </c>
      <c r="C43" s="92"/>
      <c r="D43" s="92"/>
    </row>
    <row r="44" spans="1:4" ht="15" customHeight="1">
      <c r="A44" s="110" t="s">
        <v>830</v>
      </c>
      <c r="B44" s="121" t="s">
        <v>95</v>
      </c>
      <c r="C44" s="92"/>
      <c r="D44" s="92"/>
    </row>
    <row r="45" spans="1:4" ht="15" customHeight="1">
      <c r="A45" s="110" t="s">
        <v>830</v>
      </c>
      <c r="B45" s="121" t="s">
        <v>96</v>
      </c>
      <c r="C45" s="92"/>
      <c r="D45" s="92"/>
    </row>
    <row r="46" spans="1:4" ht="15" customHeight="1">
      <c r="A46" s="110" t="s">
        <v>830</v>
      </c>
      <c r="B46" s="121" t="s">
        <v>93</v>
      </c>
      <c r="C46" s="92">
        <v>173883827</v>
      </c>
      <c r="D46" s="92">
        <v>42701000</v>
      </c>
    </row>
    <row r="47" spans="1:4" ht="15" customHeight="1">
      <c r="A47" s="110" t="s">
        <v>830</v>
      </c>
      <c r="B47" s="121" t="s">
        <v>198</v>
      </c>
      <c r="C47" s="124">
        <v>-173883827</v>
      </c>
      <c r="D47" s="92">
        <v>-42701000</v>
      </c>
    </row>
    <row r="48" spans="1:4" ht="15" customHeight="1">
      <c r="A48" s="113"/>
      <c r="B48" s="127" t="s">
        <v>88</v>
      </c>
      <c r="C48" s="80">
        <f>SUM(C46:C47)</f>
        <v>0</v>
      </c>
      <c r="D48" s="80">
        <f>SUM(D46:D47)</f>
        <v>0</v>
      </c>
    </row>
    <row r="49" spans="1:4" ht="15" customHeight="1">
      <c r="A49" s="114">
        <v>8</v>
      </c>
      <c r="B49" s="128" t="s">
        <v>97</v>
      </c>
      <c r="C49" s="129"/>
      <c r="D49" s="129"/>
    </row>
    <row r="50" spans="1:4" ht="15" customHeight="1">
      <c r="A50" s="114">
        <v>9</v>
      </c>
      <c r="B50" s="128" t="s">
        <v>98</v>
      </c>
      <c r="C50" s="129"/>
      <c r="D50" s="129"/>
    </row>
    <row r="51" spans="1:4" ht="15" customHeight="1">
      <c r="A51" s="114">
        <v>10</v>
      </c>
      <c r="B51" s="128" t="s">
        <v>99</v>
      </c>
      <c r="C51" s="129"/>
      <c r="D51" s="129"/>
    </row>
    <row r="52" spans="1:4" ht="15" customHeight="1">
      <c r="A52" s="114">
        <v>11</v>
      </c>
      <c r="B52" s="128" t="s">
        <v>100</v>
      </c>
      <c r="C52" s="116" t="s">
        <v>60</v>
      </c>
      <c r="D52" s="106" t="s">
        <v>837</v>
      </c>
    </row>
    <row r="53" spans="1:4" ht="15" customHeight="1">
      <c r="A53" s="130" t="s">
        <v>830</v>
      </c>
      <c r="B53" s="131" t="s">
        <v>101</v>
      </c>
      <c r="C53" s="109">
        <v>1174950781</v>
      </c>
      <c r="D53" s="109">
        <v>2133025609</v>
      </c>
    </row>
    <row r="54" spans="1:4" ht="15" customHeight="1">
      <c r="A54" s="110"/>
      <c r="B54" s="132" t="s">
        <v>102</v>
      </c>
      <c r="C54" s="90"/>
      <c r="D54" s="90"/>
    </row>
    <row r="55" spans="1:4" ht="15" customHeight="1">
      <c r="A55" s="110"/>
      <c r="B55" s="132" t="s">
        <v>103</v>
      </c>
      <c r="C55" s="90"/>
      <c r="D55" s="90"/>
    </row>
    <row r="56" spans="1:4" ht="15" customHeight="1">
      <c r="A56" s="110"/>
      <c r="B56" s="132" t="s">
        <v>103</v>
      </c>
      <c r="C56" s="90"/>
      <c r="D56" s="90"/>
    </row>
    <row r="57" spans="1:4" ht="15" customHeight="1">
      <c r="A57" s="68">
        <v>12</v>
      </c>
      <c r="B57" s="133" t="s">
        <v>104</v>
      </c>
      <c r="C57" s="90"/>
      <c r="D57" s="90"/>
    </row>
    <row r="58" spans="1:4" ht="15" customHeight="1">
      <c r="A58" s="114">
        <v>13</v>
      </c>
      <c r="B58" s="128" t="s">
        <v>105</v>
      </c>
      <c r="C58" s="116"/>
      <c r="D58" s="116"/>
    </row>
    <row r="59" spans="1:4" ht="15" customHeight="1">
      <c r="A59" s="107">
        <v>14</v>
      </c>
      <c r="B59" s="134" t="s">
        <v>809</v>
      </c>
      <c r="C59" s="117" t="s">
        <v>60</v>
      </c>
      <c r="D59" s="106" t="s">
        <v>837</v>
      </c>
    </row>
    <row r="60" spans="1:4" ht="15" customHeight="1">
      <c r="A60" s="135" t="s">
        <v>830</v>
      </c>
      <c r="B60" s="132" t="s">
        <v>106</v>
      </c>
      <c r="C60" s="90"/>
      <c r="D60" s="90"/>
    </row>
    <row r="61" spans="1:4" ht="15" customHeight="1">
      <c r="A61" s="135" t="s">
        <v>830</v>
      </c>
      <c r="B61" s="132" t="s">
        <v>107</v>
      </c>
      <c r="C61" s="90"/>
      <c r="D61" s="90"/>
    </row>
    <row r="62" spans="1:4" ht="15" customHeight="1">
      <c r="A62" s="135" t="s">
        <v>830</v>
      </c>
      <c r="B62" s="132" t="s">
        <v>108</v>
      </c>
      <c r="C62" s="90"/>
      <c r="D62" s="90"/>
    </row>
    <row r="63" spans="1:4" ht="15" customHeight="1">
      <c r="A63" s="135" t="s">
        <v>830</v>
      </c>
      <c r="B63" s="132" t="s">
        <v>109</v>
      </c>
      <c r="C63" s="90"/>
      <c r="D63" s="90"/>
    </row>
    <row r="64" spans="1:4" ht="15" customHeight="1">
      <c r="A64" s="135"/>
      <c r="B64" s="132" t="s">
        <v>110</v>
      </c>
      <c r="C64" s="90"/>
      <c r="D64" s="90"/>
    </row>
    <row r="65" spans="1:4" ht="15" customHeight="1">
      <c r="A65" s="136" t="s">
        <v>830</v>
      </c>
      <c r="B65" s="132" t="s">
        <v>809</v>
      </c>
      <c r="C65" s="92">
        <v>7593959988</v>
      </c>
      <c r="D65" s="92">
        <v>7459006196</v>
      </c>
    </row>
    <row r="66" spans="1:4" ht="15" customHeight="1">
      <c r="A66" s="137"/>
      <c r="B66" s="138" t="s">
        <v>88</v>
      </c>
      <c r="C66" s="90">
        <f>SUM(C60:C65)</f>
        <v>7593959988</v>
      </c>
      <c r="D66" s="90">
        <f>SUM(D60:D65)</f>
        <v>7459006196</v>
      </c>
    </row>
    <row r="67" spans="1:4" ht="15" customHeight="1">
      <c r="A67" s="107">
        <v>15</v>
      </c>
      <c r="B67" s="120" t="s">
        <v>111</v>
      </c>
      <c r="C67" s="106" t="s">
        <v>60</v>
      </c>
      <c r="D67" s="106" t="s">
        <v>837</v>
      </c>
    </row>
    <row r="68" spans="1:4" ht="15" customHeight="1">
      <c r="A68" s="110" t="s">
        <v>830</v>
      </c>
      <c r="B68" s="111" t="s">
        <v>112</v>
      </c>
      <c r="C68" s="92">
        <v>0</v>
      </c>
      <c r="D68" s="92">
        <v>3000000000</v>
      </c>
    </row>
    <row r="69" spans="1:4" ht="15" customHeight="1">
      <c r="A69" s="110" t="s">
        <v>830</v>
      </c>
      <c r="B69" s="111" t="s">
        <v>113</v>
      </c>
      <c r="C69" s="92"/>
      <c r="D69" s="92"/>
    </row>
    <row r="70" spans="1:4" ht="15" customHeight="1">
      <c r="A70" s="113" t="s">
        <v>830</v>
      </c>
      <c r="B70" s="125" t="s">
        <v>88</v>
      </c>
      <c r="C70" s="90">
        <f>SUM(C68:C69)</f>
        <v>0</v>
      </c>
      <c r="D70" s="90">
        <f>SUM(D68:D69)</f>
        <v>3000000000</v>
      </c>
    </row>
    <row r="71" spans="1:4" ht="15" customHeight="1">
      <c r="A71" s="107">
        <v>16</v>
      </c>
      <c r="B71" s="108" t="s">
        <v>114</v>
      </c>
      <c r="C71" s="106" t="s">
        <v>60</v>
      </c>
      <c r="D71" s="106" t="s">
        <v>837</v>
      </c>
    </row>
    <row r="72" spans="1:4" ht="15" customHeight="1">
      <c r="A72" s="110" t="s">
        <v>830</v>
      </c>
      <c r="B72" s="111" t="s">
        <v>115</v>
      </c>
      <c r="C72" s="92">
        <v>93665316</v>
      </c>
      <c r="D72" s="92">
        <v>406417203</v>
      </c>
    </row>
    <row r="73" spans="1:4" ht="15" customHeight="1">
      <c r="A73" s="110" t="s">
        <v>830</v>
      </c>
      <c r="B73" s="111" t="s">
        <v>116</v>
      </c>
      <c r="C73" s="92"/>
      <c r="D73" s="92"/>
    </row>
    <row r="74" spans="1:4" ht="15" customHeight="1">
      <c r="A74" s="110" t="s">
        <v>830</v>
      </c>
      <c r="B74" s="111" t="s">
        <v>117</v>
      </c>
      <c r="C74" s="92"/>
      <c r="D74" s="92"/>
    </row>
    <row r="75" spans="1:4" ht="15" customHeight="1">
      <c r="A75" s="110" t="s">
        <v>830</v>
      </c>
      <c r="B75" s="111" t="s">
        <v>118</v>
      </c>
      <c r="C75" s="92"/>
      <c r="D75" s="92"/>
    </row>
    <row r="76" spans="1:4" ht="15" customHeight="1">
      <c r="A76" s="110" t="s">
        <v>830</v>
      </c>
      <c r="B76" s="139" t="s">
        <v>119</v>
      </c>
      <c r="C76" s="92">
        <v>0</v>
      </c>
      <c r="D76" s="92"/>
    </row>
    <row r="77" spans="1:4" ht="15" customHeight="1">
      <c r="A77" s="110" t="s">
        <v>830</v>
      </c>
      <c r="B77" s="139" t="s">
        <v>120</v>
      </c>
      <c r="C77" s="140"/>
      <c r="D77" s="140"/>
    </row>
    <row r="78" spans="1:4" ht="15" customHeight="1">
      <c r="A78" s="110" t="s">
        <v>830</v>
      </c>
      <c r="B78" s="139" t="s">
        <v>121</v>
      </c>
      <c r="C78" s="169">
        <v>99666000</v>
      </c>
      <c r="D78" s="92">
        <v>222134000</v>
      </c>
    </row>
    <row r="79" spans="1:4" ht="15" customHeight="1">
      <c r="A79" s="110" t="s">
        <v>830</v>
      </c>
      <c r="B79" s="139" t="s">
        <v>122</v>
      </c>
      <c r="C79" s="140"/>
      <c r="D79" s="140"/>
    </row>
    <row r="80" spans="1:4" ht="15" customHeight="1">
      <c r="A80" s="110" t="s">
        <v>830</v>
      </c>
      <c r="B80" s="139" t="s">
        <v>123</v>
      </c>
      <c r="C80" s="140"/>
      <c r="D80" s="140"/>
    </row>
    <row r="81" spans="1:4" ht="15" customHeight="1">
      <c r="A81" s="113"/>
      <c r="B81" s="125" t="s">
        <v>88</v>
      </c>
      <c r="C81" s="109">
        <f>SUM(C72:C80)</f>
        <v>193331316</v>
      </c>
      <c r="D81" s="109">
        <f>SUM(D72:D80)</f>
        <v>628551203</v>
      </c>
    </row>
    <row r="82" spans="1:4" ht="15" customHeight="1">
      <c r="A82" s="107">
        <v>17</v>
      </c>
      <c r="B82" s="108" t="s">
        <v>800</v>
      </c>
      <c r="C82" s="106" t="s">
        <v>60</v>
      </c>
      <c r="D82" s="106" t="s">
        <v>837</v>
      </c>
    </row>
    <row r="83" spans="1:4" ht="15" customHeight="1">
      <c r="A83" s="110" t="s">
        <v>830</v>
      </c>
      <c r="B83" s="111" t="s">
        <v>124</v>
      </c>
      <c r="C83" s="141"/>
      <c r="D83" s="141"/>
    </row>
    <row r="84" spans="1:4" ht="15" customHeight="1">
      <c r="A84" s="110" t="s">
        <v>830</v>
      </c>
      <c r="B84" s="111" t="s">
        <v>125</v>
      </c>
      <c r="C84" s="141"/>
      <c r="D84" s="141"/>
    </row>
    <row r="85" spans="1:4" ht="15" customHeight="1">
      <c r="A85" s="110" t="s">
        <v>830</v>
      </c>
      <c r="B85" s="111" t="s">
        <v>126</v>
      </c>
      <c r="C85" s="92"/>
      <c r="D85" s="92"/>
    </row>
    <row r="86" spans="1:4" ht="15" customHeight="1">
      <c r="A86" s="122"/>
      <c r="B86" s="111" t="s">
        <v>127</v>
      </c>
      <c r="C86" s="124">
        <v>522443568</v>
      </c>
      <c r="D86" s="124">
        <v>240000000</v>
      </c>
    </row>
    <row r="87" spans="1:4" ht="15" customHeight="1">
      <c r="A87" s="113"/>
      <c r="B87" s="68" t="s">
        <v>66</v>
      </c>
      <c r="C87" s="80">
        <f>SUM(C83:C86)</f>
        <v>522443568</v>
      </c>
      <c r="D87" s="80">
        <f>SUM(D83:D86)</f>
        <v>240000000</v>
      </c>
    </row>
    <row r="88" spans="1:4" ht="15" customHeight="1">
      <c r="A88" s="107">
        <v>18</v>
      </c>
      <c r="B88" s="108" t="s">
        <v>128</v>
      </c>
      <c r="C88" s="106" t="s">
        <v>60</v>
      </c>
      <c r="D88" s="106" t="s">
        <v>837</v>
      </c>
    </row>
    <row r="89" spans="1:4" ht="15" customHeight="1">
      <c r="A89" s="110" t="s">
        <v>830</v>
      </c>
      <c r="B89" s="111" t="s">
        <v>129</v>
      </c>
      <c r="C89" s="92"/>
      <c r="D89" s="92"/>
    </row>
    <row r="90" spans="1:4" ht="15" customHeight="1">
      <c r="A90" s="110" t="s">
        <v>830</v>
      </c>
      <c r="B90" s="111" t="s">
        <v>130</v>
      </c>
      <c r="C90" s="92">
        <v>220331423</v>
      </c>
      <c r="D90" s="92">
        <v>97728389</v>
      </c>
    </row>
    <row r="91" spans="1:4" ht="15" customHeight="1">
      <c r="A91" s="110" t="s">
        <v>830</v>
      </c>
      <c r="B91" s="111" t="s">
        <v>131</v>
      </c>
      <c r="C91" s="92"/>
      <c r="D91" s="92"/>
    </row>
    <row r="92" spans="1:4" ht="15" customHeight="1">
      <c r="A92" s="110"/>
      <c r="B92" s="111" t="s">
        <v>133</v>
      </c>
      <c r="C92" s="92">
        <v>5735934</v>
      </c>
      <c r="D92" s="92">
        <v>7060178</v>
      </c>
    </row>
    <row r="93" spans="1:4" ht="15" customHeight="1">
      <c r="A93" s="142" t="s">
        <v>830</v>
      </c>
      <c r="B93" s="111" t="s">
        <v>132</v>
      </c>
      <c r="C93" s="92">
        <v>8463311</v>
      </c>
      <c r="D93" s="92">
        <v>9368591</v>
      </c>
    </row>
    <row r="94" spans="1:4" ht="15" customHeight="1">
      <c r="A94" s="110" t="s">
        <v>830</v>
      </c>
      <c r="B94" s="143" t="s">
        <v>134</v>
      </c>
      <c r="C94" s="124"/>
      <c r="D94" s="124"/>
    </row>
    <row r="95" spans="1:4" ht="15" customHeight="1">
      <c r="A95" s="110" t="s">
        <v>830</v>
      </c>
      <c r="B95" s="143" t="s">
        <v>135</v>
      </c>
      <c r="C95" s="124"/>
      <c r="D95" s="124"/>
    </row>
    <row r="96" spans="1:4" ht="15" customHeight="1">
      <c r="A96" s="110" t="s">
        <v>830</v>
      </c>
      <c r="B96" s="143" t="s">
        <v>128</v>
      </c>
      <c r="C96" s="124">
        <f>886236841+59233443</f>
        <v>945470284</v>
      </c>
      <c r="D96" s="124">
        <f>543054756+106824166</f>
        <v>649878922</v>
      </c>
    </row>
    <row r="97" spans="1:4" ht="15" customHeight="1">
      <c r="A97" s="113"/>
      <c r="B97" s="68" t="s">
        <v>66</v>
      </c>
      <c r="C97" s="80">
        <f>SUM(C89:C96)</f>
        <v>1180000952</v>
      </c>
      <c r="D97" s="80">
        <f>SUM(D89:D96)</f>
        <v>764036080</v>
      </c>
    </row>
    <row r="98" spans="1:4" ht="15" customHeight="1">
      <c r="A98" s="119">
        <v>19</v>
      </c>
      <c r="B98" s="144" t="s">
        <v>136</v>
      </c>
      <c r="C98" s="106" t="s">
        <v>60</v>
      </c>
      <c r="D98" s="106" t="s">
        <v>837</v>
      </c>
    </row>
    <row r="99" spans="1:4" ht="15" customHeight="1">
      <c r="A99" s="110"/>
      <c r="B99" s="111" t="s">
        <v>137</v>
      </c>
      <c r="C99" s="90"/>
      <c r="D99" s="90"/>
    </row>
    <row r="100" spans="1:4" ht="15" customHeight="1">
      <c r="A100" s="110"/>
      <c r="B100" s="145" t="s">
        <v>138</v>
      </c>
      <c r="C100" s="90"/>
      <c r="D100" s="90"/>
    </row>
    <row r="101" spans="1:4" ht="15" customHeight="1">
      <c r="A101" s="110"/>
      <c r="B101" s="111" t="s">
        <v>139</v>
      </c>
      <c r="C101" s="90"/>
      <c r="D101" s="90"/>
    </row>
    <row r="102" spans="1:4" ht="15" customHeight="1">
      <c r="A102" s="113"/>
      <c r="B102" s="146" t="s">
        <v>66</v>
      </c>
      <c r="C102" s="80">
        <f>SUM(C99:C101)</f>
        <v>0</v>
      </c>
      <c r="D102" s="80">
        <f>SUM(D99:D101)</f>
        <v>0</v>
      </c>
    </row>
    <row r="103" spans="1:4" ht="15" customHeight="1">
      <c r="A103" s="119">
        <v>20</v>
      </c>
      <c r="B103" s="147" t="s">
        <v>140</v>
      </c>
      <c r="C103" s="106" t="s">
        <v>60</v>
      </c>
      <c r="D103" s="106" t="s">
        <v>837</v>
      </c>
    </row>
    <row r="104" spans="1:4" ht="15" customHeight="1">
      <c r="A104" s="135" t="s">
        <v>141</v>
      </c>
      <c r="B104" s="111" t="s">
        <v>142</v>
      </c>
      <c r="C104" s="90">
        <f>SUM(C105:C106)</f>
        <v>0</v>
      </c>
      <c r="D104" s="90">
        <f>SUM(D105:D106)</f>
        <v>0</v>
      </c>
    </row>
    <row r="105" spans="1:4" ht="15" customHeight="1">
      <c r="A105" s="110" t="s">
        <v>830</v>
      </c>
      <c r="B105" s="111" t="s">
        <v>143</v>
      </c>
      <c r="C105" s="92">
        <v>0</v>
      </c>
      <c r="D105" s="92">
        <v>0</v>
      </c>
    </row>
    <row r="106" spans="1:4" ht="15" customHeight="1">
      <c r="A106" s="110" t="s">
        <v>830</v>
      </c>
      <c r="B106" s="111" t="s">
        <v>144</v>
      </c>
      <c r="C106" s="90"/>
      <c r="D106" s="90"/>
    </row>
    <row r="107" spans="1:4" ht="15" customHeight="1">
      <c r="A107" s="110" t="s">
        <v>830</v>
      </c>
      <c r="B107" s="111" t="s">
        <v>145</v>
      </c>
      <c r="C107" s="90"/>
      <c r="D107" s="90"/>
    </row>
    <row r="108" spans="1:4" ht="15" customHeight="1">
      <c r="A108" s="135" t="s">
        <v>146</v>
      </c>
      <c r="B108" s="111" t="s">
        <v>147</v>
      </c>
      <c r="C108" s="90"/>
      <c r="D108" s="90"/>
    </row>
    <row r="109" spans="1:4" ht="15" customHeight="1">
      <c r="A109" s="110" t="s">
        <v>830</v>
      </c>
      <c r="B109" s="111" t="s">
        <v>148</v>
      </c>
      <c r="C109" s="90"/>
      <c r="D109" s="90"/>
    </row>
    <row r="110" spans="1:4" ht="15" customHeight="1">
      <c r="A110" s="110" t="s">
        <v>830</v>
      </c>
      <c r="B110" s="111" t="s">
        <v>149</v>
      </c>
      <c r="C110" s="90"/>
      <c r="D110" s="90"/>
    </row>
    <row r="111" spans="1:4" ht="15" customHeight="1">
      <c r="A111" s="113"/>
      <c r="B111" s="146" t="s">
        <v>66</v>
      </c>
      <c r="C111" s="80">
        <f>+C104+C108</f>
        <v>0</v>
      </c>
      <c r="D111" s="80">
        <f>+D104+D108</f>
        <v>0</v>
      </c>
    </row>
    <row r="112" spans="1:4" ht="15" customHeight="1">
      <c r="A112" s="119">
        <v>21</v>
      </c>
      <c r="B112" s="120" t="s">
        <v>150</v>
      </c>
      <c r="C112" s="106" t="s">
        <v>60</v>
      </c>
      <c r="D112" s="106" t="s">
        <v>837</v>
      </c>
    </row>
    <row r="113" spans="1:4" ht="15" customHeight="1">
      <c r="A113" s="135" t="s">
        <v>141</v>
      </c>
      <c r="B113" s="118" t="s">
        <v>151</v>
      </c>
      <c r="C113" s="90"/>
      <c r="D113" s="90"/>
    </row>
    <row r="114" spans="1:4" ht="15" customHeight="1">
      <c r="A114" s="110" t="s">
        <v>830</v>
      </c>
      <c r="B114" s="118" t="s">
        <v>152</v>
      </c>
      <c r="C114" s="92"/>
      <c r="D114" s="92"/>
    </row>
    <row r="115" spans="1:4" ht="15" customHeight="1">
      <c r="A115" s="110"/>
      <c r="B115" s="111" t="s">
        <v>153</v>
      </c>
      <c r="C115" s="92"/>
      <c r="D115" s="92"/>
    </row>
    <row r="116" spans="1:4" ht="15" customHeight="1">
      <c r="A116" s="110" t="s">
        <v>830</v>
      </c>
      <c r="B116" s="111" t="s">
        <v>154</v>
      </c>
      <c r="C116" s="92"/>
      <c r="D116" s="92"/>
    </row>
    <row r="117" spans="1:4" ht="15" customHeight="1">
      <c r="A117" s="110" t="s">
        <v>830</v>
      </c>
      <c r="B117" s="111" t="s">
        <v>155</v>
      </c>
      <c r="C117" s="92"/>
      <c r="D117" s="92"/>
    </row>
    <row r="118" spans="1:4" ht="15" customHeight="1">
      <c r="A118" s="110" t="s">
        <v>830</v>
      </c>
      <c r="B118" s="111" t="s">
        <v>156</v>
      </c>
      <c r="C118" s="90"/>
      <c r="D118" s="90"/>
    </row>
    <row r="119" spans="1:4" ht="15" customHeight="1">
      <c r="A119" s="113"/>
      <c r="B119" s="148" t="s">
        <v>157</v>
      </c>
      <c r="C119" s="149"/>
      <c r="D119" s="149"/>
    </row>
    <row r="120" spans="1:4" ht="15" customHeight="1">
      <c r="A120" s="150"/>
      <c r="B120" s="120"/>
      <c r="C120" s="106" t="s">
        <v>60</v>
      </c>
      <c r="D120" s="106" t="s">
        <v>837</v>
      </c>
    </row>
    <row r="121" spans="1:4" ht="15" customHeight="1">
      <c r="A121" s="135" t="s">
        <v>146</v>
      </c>
      <c r="B121" s="118" t="s">
        <v>158</v>
      </c>
      <c r="C121" s="92"/>
      <c r="D121" s="92"/>
    </row>
    <row r="122" spans="1:4" ht="15" customHeight="1">
      <c r="A122" s="110" t="s">
        <v>830</v>
      </c>
      <c r="B122" s="111" t="s">
        <v>171</v>
      </c>
      <c r="C122" s="92"/>
      <c r="D122" s="92"/>
    </row>
    <row r="123" spans="1:4" ht="15" customHeight="1">
      <c r="A123" s="135"/>
      <c r="B123" s="111" t="s">
        <v>172</v>
      </c>
      <c r="C123" s="92"/>
      <c r="D123" s="92"/>
    </row>
    <row r="124" spans="1:4" ht="15" customHeight="1">
      <c r="A124" s="110" t="s">
        <v>830</v>
      </c>
      <c r="B124" s="111" t="s">
        <v>173</v>
      </c>
      <c r="C124" s="92"/>
      <c r="D124" s="92"/>
    </row>
    <row r="125" spans="1:4" ht="15" customHeight="1">
      <c r="A125" s="110" t="s">
        <v>830</v>
      </c>
      <c r="B125" s="88" t="s">
        <v>174</v>
      </c>
      <c r="C125" s="149"/>
      <c r="D125" s="149"/>
    </row>
    <row r="126" spans="1:4" ht="15" customHeight="1">
      <c r="A126" s="119">
        <v>22</v>
      </c>
      <c r="B126" s="120" t="s">
        <v>185</v>
      </c>
      <c r="C126" s="106" t="s">
        <v>60</v>
      </c>
      <c r="D126" s="106" t="s">
        <v>837</v>
      </c>
    </row>
    <row r="127" spans="1:4" ht="15" customHeight="1">
      <c r="A127" s="62" t="s">
        <v>141</v>
      </c>
      <c r="B127" s="151" t="s">
        <v>186</v>
      </c>
      <c r="C127" s="92"/>
      <c r="D127" s="92"/>
    </row>
    <row r="128" spans="1:4" ht="15" customHeight="1">
      <c r="A128" s="62" t="s">
        <v>146</v>
      </c>
      <c r="B128" s="111" t="s">
        <v>187</v>
      </c>
      <c r="C128" s="92"/>
      <c r="D128" s="92"/>
    </row>
    <row r="129" spans="1:4" ht="15" customHeight="1">
      <c r="A129" s="122" t="s">
        <v>830</v>
      </c>
      <c r="B129" s="143" t="s">
        <v>188</v>
      </c>
      <c r="C129" s="124">
        <v>28396800000</v>
      </c>
      <c r="D129" s="124">
        <v>28396800000</v>
      </c>
    </row>
    <row r="130" spans="1:4" ht="15" customHeight="1">
      <c r="A130" s="110" t="s">
        <v>830</v>
      </c>
      <c r="B130" s="111" t="s">
        <v>189</v>
      </c>
      <c r="C130" s="92">
        <v>27283200000</v>
      </c>
      <c r="D130" s="92">
        <v>27283200000</v>
      </c>
    </row>
    <row r="131" spans="1:4" ht="15" customHeight="1">
      <c r="A131" s="110"/>
      <c r="B131" s="152" t="s">
        <v>66</v>
      </c>
      <c r="C131" s="90">
        <f>SUM(C129:C130)</f>
        <v>55680000000</v>
      </c>
      <c r="D131" s="90">
        <f>SUM(D129:D130)</f>
        <v>55680000000</v>
      </c>
    </row>
    <row r="132" spans="1:4" ht="15" customHeight="1">
      <c r="A132" s="110"/>
      <c r="B132" s="153" t="s">
        <v>190</v>
      </c>
      <c r="C132" s="90"/>
      <c r="D132" s="90"/>
    </row>
    <row r="133" spans="1:4" ht="15" customHeight="1">
      <c r="A133" s="110"/>
      <c r="B133" s="153" t="s">
        <v>191</v>
      </c>
      <c r="C133" s="90"/>
      <c r="D133" s="90"/>
    </row>
    <row r="134" spans="1:4" ht="15" customHeight="1">
      <c r="A134" s="154" t="s">
        <v>192</v>
      </c>
      <c r="B134" s="155" t="s">
        <v>193</v>
      </c>
      <c r="C134" s="156" t="s">
        <v>836</v>
      </c>
      <c r="D134" s="156" t="s">
        <v>839</v>
      </c>
    </row>
    <row r="135" spans="1:4" ht="15" customHeight="1">
      <c r="A135" s="110" t="s">
        <v>830</v>
      </c>
      <c r="B135" s="111" t="s">
        <v>194</v>
      </c>
      <c r="C135" s="92"/>
      <c r="D135" s="92"/>
    </row>
    <row r="136" spans="1:4" ht="15" customHeight="1">
      <c r="A136" s="157" t="s">
        <v>829</v>
      </c>
      <c r="B136" s="111" t="s">
        <v>195</v>
      </c>
      <c r="C136" s="92">
        <v>55680000000</v>
      </c>
      <c r="D136" s="92">
        <v>55680000000</v>
      </c>
    </row>
    <row r="137" spans="1:4" ht="15" customHeight="1">
      <c r="A137" s="157" t="s">
        <v>829</v>
      </c>
      <c r="B137" s="111" t="s">
        <v>196</v>
      </c>
      <c r="C137" s="92">
        <v>0</v>
      </c>
      <c r="D137" s="92"/>
    </row>
    <row r="138" spans="1:4" ht="15" customHeight="1">
      <c r="A138" s="157" t="s">
        <v>829</v>
      </c>
      <c r="B138" s="158" t="s">
        <v>197</v>
      </c>
      <c r="C138" s="92"/>
      <c r="D138" s="92"/>
    </row>
    <row r="139" spans="1:4" ht="15" customHeight="1">
      <c r="A139" s="157" t="s">
        <v>829</v>
      </c>
      <c r="B139" s="111" t="s">
        <v>199</v>
      </c>
      <c r="C139" s="124">
        <f>+C136+C137-C138</f>
        <v>55680000000</v>
      </c>
      <c r="D139" s="92">
        <v>55680000000</v>
      </c>
    </row>
    <row r="140" spans="1:5" ht="15" customHeight="1">
      <c r="A140" s="110" t="s">
        <v>830</v>
      </c>
      <c r="B140" s="153" t="s">
        <v>200</v>
      </c>
      <c r="C140" s="92"/>
      <c r="D140" s="92"/>
      <c r="E140" s="58"/>
    </row>
    <row r="141" spans="1:4" ht="15" customHeight="1">
      <c r="A141" s="110"/>
      <c r="B141" s="153" t="s">
        <v>201</v>
      </c>
      <c r="C141" s="92"/>
      <c r="D141" s="92"/>
    </row>
    <row r="142" spans="1:4" ht="15" customHeight="1">
      <c r="A142" s="154" t="s">
        <v>202</v>
      </c>
      <c r="B142" s="159" t="s">
        <v>203</v>
      </c>
      <c r="C142" s="92"/>
      <c r="D142" s="92"/>
    </row>
    <row r="143" spans="1:4" ht="15" customHeight="1">
      <c r="A143" s="110" t="s">
        <v>830</v>
      </c>
      <c r="B143" s="111" t="s">
        <v>204</v>
      </c>
      <c r="C143" s="160"/>
      <c r="D143" s="160"/>
    </row>
    <row r="144" spans="1:4" ht="15" customHeight="1">
      <c r="A144" s="157" t="s">
        <v>829</v>
      </c>
      <c r="B144" s="112" t="s">
        <v>205</v>
      </c>
      <c r="C144" s="92"/>
      <c r="D144" s="92"/>
    </row>
    <row r="145" spans="1:4" ht="15" customHeight="1">
      <c r="A145" s="157" t="s">
        <v>829</v>
      </c>
      <c r="B145" s="111" t="s">
        <v>206</v>
      </c>
      <c r="C145" s="92"/>
      <c r="D145" s="92"/>
    </row>
    <row r="146" spans="1:4" ht="15" customHeight="1">
      <c r="A146" s="110" t="s">
        <v>830</v>
      </c>
      <c r="B146" s="111" t="s">
        <v>207</v>
      </c>
      <c r="C146" s="92"/>
      <c r="D146" s="92"/>
    </row>
    <row r="147" spans="1:4" ht="15" customHeight="1">
      <c r="A147" s="62" t="s">
        <v>208</v>
      </c>
      <c r="B147" s="161" t="s">
        <v>209</v>
      </c>
      <c r="C147" s="106" t="s">
        <v>60</v>
      </c>
      <c r="D147" s="106" t="s">
        <v>837</v>
      </c>
    </row>
    <row r="148" spans="1:4" ht="15" customHeight="1">
      <c r="A148" s="110" t="s">
        <v>830</v>
      </c>
      <c r="B148" s="118" t="s">
        <v>210</v>
      </c>
      <c r="C148" s="92">
        <v>5568000</v>
      </c>
      <c r="D148" s="92">
        <v>5568000</v>
      </c>
    </row>
    <row r="149" spans="1:4" ht="15" customHeight="1">
      <c r="A149" s="110" t="s">
        <v>830</v>
      </c>
      <c r="B149" s="118" t="s">
        <v>211</v>
      </c>
      <c r="C149" s="92">
        <f>+C148</f>
        <v>5568000</v>
      </c>
      <c r="D149" s="92">
        <v>5568000</v>
      </c>
    </row>
    <row r="150" spans="1:4" ht="15" customHeight="1">
      <c r="A150" s="157" t="s">
        <v>829</v>
      </c>
      <c r="B150" s="118" t="s">
        <v>212</v>
      </c>
      <c r="C150" s="92">
        <f>+C149</f>
        <v>5568000</v>
      </c>
      <c r="D150" s="92">
        <v>5568000</v>
      </c>
    </row>
    <row r="151" spans="1:4" ht="15" customHeight="1">
      <c r="A151" s="157" t="s">
        <v>829</v>
      </c>
      <c r="B151" s="118" t="s">
        <v>213</v>
      </c>
      <c r="C151" s="92"/>
      <c r="D151" s="92"/>
    </row>
    <row r="152" spans="1:4" ht="15" customHeight="1">
      <c r="A152" s="110" t="s">
        <v>830</v>
      </c>
      <c r="B152" s="118" t="s">
        <v>214</v>
      </c>
      <c r="C152" s="92"/>
      <c r="D152" s="92"/>
    </row>
    <row r="153" spans="1:4" ht="15" customHeight="1">
      <c r="A153" s="157" t="s">
        <v>829</v>
      </c>
      <c r="B153" s="118" t="s">
        <v>212</v>
      </c>
      <c r="C153" s="92"/>
      <c r="D153" s="92"/>
    </row>
    <row r="154" spans="1:4" ht="15" customHeight="1">
      <c r="A154" s="157" t="s">
        <v>829</v>
      </c>
      <c r="B154" s="118" t="s">
        <v>213</v>
      </c>
      <c r="C154" s="92"/>
      <c r="D154" s="92"/>
    </row>
    <row r="155" spans="1:4" ht="15" customHeight="1">
      <c r="A155" s="110" t="s">
        <v>830</v>
      </c>
      <c r="B155" s="118" t="s">
        <v>215</v>
      </c>
      <c r="C155" s="92">
        <v>5568000</v>
      </c>
      <c r="D155" s="92">
        <v>5568000</v>
      </c>
    </row>
    <row r="156" spans="1:4" ht="15" customHeight="1">
      <c r="A156" s="157" t="s">
        <v>829</v>
      </c>
      <c r="B156" s="118" t="s">
        <v>212</v>
      </c>
      <c r="C156" s="92">
        <v>5568000</v>
      </c>
      <c r="D156" s="92">
        <v>5568000</v>
      </c>
    </row>
    <row r="157" spans="1:4" ht="15" customHeight="1">
      <c r="A157" s="157" t="s">
        <v>829</v>
      </c>
      <c r="B157" s="118" t="s">
        <v>213</v>
      </c>
      <c r="C157" s="90"/>
      <c r="D157" s="90"/>
    </row>
    <row r="158" spans="1:4" ht="15" customHeight="1">
      <c r="A158" s="110" t="s">
        <v>216</v>
      </c>
      <c r="B158" s="118" t="s">
        <v>217</v>
      </c>
      <c r="C158" s="92">
        <v>10000</v>
      </c>
      <c r="D158" s="92">
        <v>10000</v>
      </c>
    </row>
    <row r="159" spans="1:4" ht="15" customHeight="1">
      <c r="A159" s="62" t="s">
        <v>218</v>
      </c>
      <c r="B159" s="161" t="s">
        <v>219</v>
      </c>
      <c r="C159" s="156"/>
      <c r="D159" s="156"/>
    </row>
    <row r="160" spans="1:4" ht="15" customHeight="1">
      <c r="A160" s="110" t="s">
        <v>830</v>
      </c>
      <c r="B160" s="118" t="s">
        <v>220</v>
      </c>
      <c r="C160" s="92">
        <v>15013122301</v>
      </c>
      <c r="D160" s="92">
        <v>15013122301</v>
      </c>
    </row>
    <row r="161" spans="1:4" ht="15" customHeight="1">
      <c r="A161" s="110" t="s">
        <v>830</v>
      </c>
      <c r="B161" s="118" t="s">
        <v>221</v>
      </c>
      <c r="C161" s="92">
        <v>3684066865</v>
      </c>
      <c r="D161" s="92">
        <v>3684066865</v>
      </c>
    </row>
    <row r="162" spans="1:4" ht="15" customHeight="1">
      <c r="A162" s="110" t="s">
        <v>830</v>
      </c>
      <c r="B162" s="118" t="s">
        <v>222</v>
      </c>
      <c r="C162" s="92"/>
      <c r="D162" s="92"/>
    </row>
    <row r="163" spans="1:4" ht="15" customHeight="1">
      <c r="A163" s="110" t="s">
        <v>216</v>
      </c>
      <c r="B163" s="118" t="s">
        <v>223</v>
      </c>
      <c r="C163" s="92"/>
      <c r="D163" s="92"/>
    </row>
    <row r="164" spans="1:4" ht="15" customHeight="1">
      <c r="A164" s="62" t="s">
        <v>224</v>
      </c>
      <c r="B164" s="162" t="s">
        <v>225</v>
      </c>
      <c r="C164" s="90"/>
      <c r="D164" s="90"/>
    </row>
    <row r="165" spans="1:4" ht="15" customHeight="1">
      <c r="A165" s="110"/>
      <c r="B165" s="162" t="s">
        <v>226</v>
      </c>
      <c r="C165" s="92"/>
      <c r="D165" s="92"/>
    </row>
    <row r="166" spans="1:4" ht="15" customHeight="1">
      <c r="A166" s="113"/>
      <c r="B166" s="163"/>
      <c r="C166" s="149"/>
      <c r="D166" s="149"/>
    </row>
    <row r="167" spans="1:4" ht="15" customHeight="1">
      <c r="A167" s="62">
        <v>23</v>
      </c>
      <c r="B167" s="120" t="s">
        <v>227</v>
      </c>
      <c r="C167" s="106" t="s">
        <v>60</v>
      </c>
      <c r="D167" s="106" t="s">
        <v>837</v>
      </c>
    </row>
    <row r="168" spans="1:4" ht="15" customHeight="1">
      <c r="A168" s="110" t="s">
        <v>830</v>
      </c>
      <c r="B168" s="121" t="s">
        <v>228</v>
      </c>
      <c r="C168" s="92"/>
      <c r="D168" s="92"/>
    </row>
    <row r="169" spans="1:4" ht="15" customHeight="1">
      <c r="A169" s="110" t="s">
        <v>830</v>
      </c>
      <c r="B169" s="121" t="s">
        <v>229</v>
      </c>
      <c r="C169" s="92"/>
      <c r="D169" s="92"/>
    </row>
    <row r="170" spans="1:4" ht="15" customHeight="1">
      <c r="A170" s="113" t="s">
        <v>830</v>
      </c>
      <c r="B170" s="163" t="s">
        <v>230</v>
      </c>
      <c r="C170" s="149"/>
      <c r="D170" s="149"/>
    </row>
    <row r="171" spans="1:4" ht="15" customHeight="1">
      <c r="A171" s="107">
        <v>24</v>
      </c>
      <c r="B171" s="108" t="s">
        <v>231</v>
      </c>
      <c r="C171" s="106" t="s">
        <v>60</v>
      </c>
      <c r="D171" s="106" t="s">
        <v>837</v>
      </c>
    </row>
    <row r="172" spans="1:4" ht="15" customHeight="1">
      <c r="A172" s="164">
        <v>1</v>
      </c>
      <c r="B172" s="121" t="s">
        <v>232</v>
      </c>
      <c r="C172" s="90"/>
      <c r="D172" s="90"/>
    </row>
    <row r="173" spans="1:4" ht="15" customHeight="1">
      <c r="A173" s="110" t="s">
        <v>830</v>
      </c>
      <c r="B173" s="121" t="s">
        <v>233</v>
      </c>
      <c r="C173" s="92"/>
      <c r="D173" s="92"/>
    </row>
    <row r="174" spans="1:4" ht="15" customHeight="1">
      <c r="A174" s="110" t="s">
        <v>830</v>
      </c>
      <c r="B174" s="121" t="s">
        <v>234</v>
      </c>
      <c r="C174" s="92"/>
      <c r="D174" s="92"/>
    </row>
    <row r="175" spans="1:4" ht="15" customHeight="1">
      <c r="A175" s="164">
        <v>2</v>
      </c>
      <c r="B175" s="121" t="s">
        <v>235</v>
      </c>
      <c r="C175" s="92"/>
      <c r="D175" s="92"/>
    </row>
    <row r="176" spans="1:4" ht="15" customHeight="1">
      <c r="A176" s="110"/>
      <c r="B176" s="121" t="s">
        <v>236</v>
      </c>
      <c r="C176" s="92"/>
      <c r="D176" s="92"/>
    </row>
    <row r="177" spans="1:4" ht="15" customHeight="1">
      <c r="A177" s="110" t="s">
        <v>830</v>
      </c>
      <c r="B177" s="121" t="s">
        <v>237</v>
      </c>
      <c r="C177" s="92"/>
      <c r="D177" s="92"/>
    </row>
    <row r="178" spans="1:4" ht="15" customHeight="1">
      <c r="A178" s="110" t="s">
        <v>830</v>
      </c>
      <c r="B178" s="121" t="s">
        <v>238</v>
      </c>
      <c r="C178" s="92"/>
      <c r="D178" s="92"/>
    </row>
    <row r="179" spans="1:4" ht="15" customHeight="1">
      <c r="A179" s="113" t="s">
        <v>830</v>
      </c>
      <c r="B179" s="163" t="s">
        <v>239</v>
      </c>
      <c r="C179" s="80"/>
      <c r="D179" s="80"/>
    </row>
    <row r="180" spans="1:4" ht="15" customHeight="1">
      <c r="A180" s="225"/>
      <c r="B180" s="223"/>
      <c r="C180" s="187"/>
      <c r="D180" s="187"/>
    </row>
    <row r="181" spans="1:4" ht="15" customHeight="1">
      <c r="A181" s="222" t="s">
        <v>240</v>
      </c>
      <c r="B181" s="306" t="s">
        <v>288</v>
      </c>
      <c r="C181" s="306"/>
      <c r="D181" s="306"/>
    </row>
    <row r="182" spans="1:2" ht="15.75">
      <c r="A182" s="227"/>
      <c r="B182" s="228"/>
    </row>
    <row r="183" spans="1:4" ht="15.75">
      <c r="A183" s="107">
        <v>25</v>
      </c>
      <c r="B183" s="108" t="s">
        <v>241</v>
      </c>
      <c r="C183" s="106" t="s">
        <v>836</v>
      </c>
      <c r="D183" s="106" t="s">
        <v>839</v>
      </c>
    </row>
    <row r="184" spans="1:4" ht="15" customHeight="1">
      <c r="A184" s="110" t="s">
        <v>830</v>
      </c>
      <c r="B184" s="121" t="s">
        <v>242</v>
      </c>
      <c r="C184" s="92">
        <v>46351506428</v>
      </c>
      <c r="D184" s="92">
        <v>43727693544</v>
      </c>
    </row>
    <row r="185" spans="1:4" ht="15" customHeight="1">
      <c r="A185" s="110" t="s">
        <v>830</v>
      </c>
      <c r="B185" s="121" t="s">
        <v>243</v>
      </c>
      <c r="C185" s="92">
        <v>27248693281</v>
      </c>
      <c r="D185" s="92">
        <v>17693189774</v>
      </c>
    </row>
    <row r="186" spans="1:4" ht="15" customHeight="1">
      <c r="A186" s="110" t="s">
        <v>830</v>
      </c>
      <c r="B186" s="121" t="s">
        <v>244</v>
      </c>
      <c r="C186" s="92"/>
      <c r="D186" s="92"/>
    </row>
    <row r="187" spans="1:4" ht="15" customHeight="1">
      <c r="A187" s="157" t="s">
        <v>829</v>
      </c>
      <c r="B187" s="121" t="s">
        <v>245</v>
      </c>
      <c r="C187" s="92"/>
      <c r="D187" s="92"/>
    </row>
    <row r="188" spans="1:4" ht="15" customHeight="1">
      <c r="A188" s="110"/>
      <c r="B188" s="121" t="s">
        <v>246</v>
      </c>
      <c r="C188" s="124"/>
      <c r="D188" s="124"/>
    </row>
    <row r="189" spans="1:4" ht="15" customHeight="1">
      <c r="A189" s="157"/>
      <c r="B189" s="121" t="s">
        <v>247</v>
      </c>
      <c r="C189" s="124"/>
      <c r="D189" s="124"/>
    </row>
    <row r="190" spans="1:4" ht="15" customHeight="1">
      <c r="A190" s="113"/>
      <c r="B190" s="127" t="s">
        <v>88</v>
      </c>
      <c r="C190" s="80">
        <f>SUM(C184:C189)</f>
        <v>73600199709</v>
      </c>
      <c r="D190" s="80">
        <v>61420883318</v>
      </c>
    </row>
    <row r="191" spans="1:4" ht="15" customHeight="1">
      <c r="A191" s="62">
        <v>26</v>
      </c>
      <c r="B191" s="165" t="s">
        <v>248</v>
      </c>
      <c r="C191" s="106" t="s">
        <v>836</v>
      </c>
      <c r="D191" s="106" t="s">
        <v>839</v>
      </c>
    </row>
    <row r="192" spans="1:4" ht="15" customHeight="1">
      <c r="A192" s="135"/>
      <c r="B192" s="132" t="s">
        <v>249</v>
      </c>
      <c r="C192" s="90"/>
      <c r="D192" s="90"/>
    </row>
    <row r="193" spans="1:4" ht="15" customHeight="1">
      <c r="A193" s="110" t="s">
        <v>830</v>
      </c>
      <c r="B193" s="132" t="s">
        <v>250</v>
      </c>
      <c r="C193" s="90"/>
      <c r="D193" s="90"/>
    </row>
    <row r="194" spans="1:4" ht="15" customHeight="1">
      <c r="A194" s="110" t="s">
        <v>830</v>
      </c>
      <c r="B194" s="132" t="s">
        <v>251</v>
      </c>
      <c r="C194" s="90"/>
      <c r="D194" s="90"/>
    </row>
    <row r="195" spans="1:4" ht="15" customHeight="1">
      <c r="A195" s="110" t="s">
        <v>830</v>
      </c>
      <c r="B195" s="132" t="s">
        <v>252</v>
      </c>
      <c r="C195" s="90"/>
      <c r="D195" s="90"/>
    </row>
    <row r="196" spans="1:4" ht="15" customHeight="1">
      <c r="A196" s="110" t="s">
        <v>830</v>
      </c>
      <c r="B196" s="132" t="s">
        <v>253</v>
      </c>
      <c r="C196" s="90"/>
      <c r="D196" s="90"/>
    </row>
    <row r="197" spans="1:4" ht="15" customHeight="1">
      <c r="A197" s="110" t="s">
        <v>830</v>
      </c>
      <c r="B197" s="132" t="s">
        <v>254</v>
      </c>
      <c r="C197" s="90"/>
      <c r="D197" s="90"/>
    </row>
    <row r="198" spans="1:4" ht="15" customHeight="1">
      <c r="A198" s="113"/>
      <c r="B198" s="127" t="s">
        <v>88</v>
      </c>
      <c r="C198" s="80">
        <f>SUM(C192:C197)</f>
        <v>0</v>
      </c>
      <c r="D198" s="80">
        <v>0</v>
      </c>
    </row>
    <row r="199" spans="1:4" ht="15" customHeight="1">
      <c r="A199" s="62">
        <v>27</v>
      </c>
      <c r="B199" s="165" t="s">
        <v>255</v>
      </c>
      <c r="C199" s="106" t="s">
        <v>836</v>
      </c>
      <c r="D199" s="106" t="s">
        <v>839</v>
      </c>
    </row>
    <row r="200" spans="1:4" ht="15" customHeight="1">
      <c r="A200" s="110" t="s">
        <v>830</v>
      </c>
      <c r="B200" s="132" t="s">
        <v>256</v>
      </c>
      <c r="C200" s="92">
        <f>+C184</f>
        <v>46351506428</v>
      </c>
      <c r="D200" s="92">
        <v>43727693544</v>
      </c>
    </row>
    <row r="201" spans="1:4" ht="15" customHeight="1">
      <c r="A201" s="113" t="s">
        <v>830</v>
      </c>
      <c r="B201" s="132" t="s">
        <v>257</v>
      </c>
      <c r="C201" s="92">
        <f>+C185</f>
        <v>27248693281</v>
      </c>
      <c r="D201" s="92">
        <v>17693189774</v>
      </c>
    </row>
    <row r="202" spans="1:4" ht="15" customHeight="1">
      <c r="A202" s="107">
        <v>28</v>
      </c>
      <c r="B202" s="165" t="s">
        <v>258</v>
      </c>
      <c r="C202" s="106" t="s">
        <v>836</v>
      </c>
      <c r="D202" s="106" t="s">
        <v>839</v>
      </c>
    </row>
    <row r="203" spans="1:4" ht="15" customHeight="1">
      <c r="A203" s="110" t="s">
        <v>830</v>
      </c>
      <c r="B203" s="132" t="s">
        <v>259</v>
      </c>
      <c r="C203" s="92">
        <v>45362411459</v>
      </c>
      <c r="D203" s="92">
        <v>42733772259</v>
      </c>
    </row>
    <row r="204" spans="1:4" ht="15" customHeight="1">
      <c r="A204" s="110" t="s">
        <v>830</v>
      </c>
      <c r="B204" s="132" t="s">
        <v>260</v>
      </c>
      <c r="C204" s="90"/>
      <c r="D204" s="90"/>
    </row>
    <row r="205" spans="1:4" ht="15" customHeight="1">
      <c r="A205" s="110" t="s">
        <v>830</v>
      </c>
      <c r="B205" s="132" t="s">
        <v>261</v>
      </c>
      <c r="C205" s="92">
        <v>26251197331</v>
      </c>
      <c r="D205" s="92">
        <v>18519687610</v>
      </c>
    </row>
    <row r="206" spans="1:4" ht="15" customHeight="1">
      <c r="A206" s="110" t="s">
        <v>830</v>
      </c>
      <c r="B206" s="132" t="s">
        <v>262</v>
      </c>
      <c r="C206" s="90"/>
      <c r="D206" s="90"/>
    </row>
    <row r="207" spans="1:4" ht="15" customHeight="1">
      <c r="A207" s="110" t="s">
        <v>830</v>
      </c>
      <c r="B207" s="132" t="s">
        <v>263</v>
      </c>
      <c r="C207" s="90"/>
      <c r="D207" s="90"/>
    </row>
    <row r="208" spans="1:4" ht="15" customHeight="1">
      <c r="A208" s="110" t="s">
        <v>830</v>
      </c>
      <c r="B208" s="132" t="s">
        <v>264</v>
      </c>
      <c r="C208" s="90"/>
      <c r="D208" s="90"/>
    </row>
    <row r="209" spans="1:4" ht="15" customHeight="1">
      <c r="A209" s="110" t="s">
        <v>830</v>
      </c>
      <c r="B209" s="132" t="s">
        <v>265</v>
      </c>
      <c r="C209" s="90"/>
      <c r="D209" s="90"/>
    </row>
    <row r="210" spans="1:4" ht="15" customHeight="1">
      <c r="A210" s="110" t="s">
        <v>830</v>
      </c>
      <c r="B210" s="132" t="s">
        <v>266</v>
      </c>
      <c r="C210" s="90"/>
      <c r="D210" s="90"/>
    </row>
    <row r="211" spans="1:4" ht="15" customHeight="1">
      <c r="A211" s="137"/>
      <c r="B211" s="138" t="s">
        <v>88</v>
      </c>
      <c r="C211" s="90">
        <f>SUM(C203:C210)</f>
        <v>71613608790</v>
      </c>
      <c r="D211" s="90">
        <f>SUM(D203:D210)</f>
        <v>61253459869</v>
      </c>
    </row>
    <row r="212" spans="1:4" ht="15" customHeight="1">
      <c r="A212" s="107">
        <v>29</v>
      </c>
      <c r="B212" s="120" t="s">
        <v>267</v>
      </c>
      <c r="C212" s="106" t="s">
        <v>836</v>
      </c>
      <c r="D212" s="106" t="s">
        <v>839</v>
      </c>
    </row>
    <row r="213" spans="1:4" ht="15" customHeight="1">
      <c r="A213" s="110" t="s">
        <v>830</v>
      </c>
      <c r="B213" s="111" t="s">
        <v>268</v>
      </c>
      <c r="C213" s="166">
        <v>12292471</v>
      </c>
      <c r="D213" s="166">
        <v>7038635</v>
      </c>
    </row>
    <row r="214" spans="1:4" ht="15" customHeight="1">
      <c r="A214" s="110" t="s">
        <v>830</v>
      </c>
      <c r="B214" s="111" t="s">
        <v>300</v>
      </c>
      <c r="C214" s="92"/>
      <c r="D214" s="92"/>
    </row>
    <row r="215" spans="1:4" ht="15" customHeight="1">
      <c r="A215" s="110" t="s">
        <v>830</v>
      </c>
      <c r="B215" s="111" t="s">
        <v>269</v>
      </c>
      <c r="C215" s="92">
        <v>0</v>
      </c>
      <c r="D215" s="92"/>
    </row>
    <row r="216" spans="1:4" ht="15" customHeight="1">
      <c r="A216" s="110" t="s">
        <v>830</v>
      </c>
      <c r="B216" s="111" t="s">
        <v>270</v>
      </c>
      <c r="C216" s="92"/>
      <c r="D216" s="92"/>
    </row>
    <row r="217" spans="1:4" ht="15" customHeight="1">
      <c r="A217" s="110" t="s">
        <v>830</v>
      </c>
      <c r="B217" s="143" t="s">
        <v>271</v>
      </c>
      <c r="C217" s="124"/>
      <c r="D217" s="124"/>
    </row>
    <row r="218" spans="1:4" ht="15" customHeight="1">
      <c r="A218" s="110" t="s">
        <v>830</v>
      </c>
      <c r="B218" s="143" t="s">
        <v>272</v>
      </c>
      <c r="C218" s="124"/>
      <c r="D218" s="124"/>
    </row>
    <row r="219" spans="1:4" ht="15" customHeight="1">
      <c r="A219" s="110" t="s">
        <v>830</v>
      </c>
      <c r="B219" s="143" t="s">
        <v>273</v>
      </c>
      <c r="C219" s="124"/>
      <c r="D219" s="124"/>
    </row>
    <row r="220" spans="1:4" ht="15" customHeight="1">
      <c r="A220" s="110" t="s">
        <v>830</v>
      </c>
      <c r="B220" s="143" t="s">
        <v>275</v>
      </c>
      <c r="C220" s="92"/>
      <c r="D220" s="92"/>
    </row>
    <row r="221" spans="1:4" ht="15" customHeight="1">
      <c r="A221" s="113"/>
      <c r="B221" s="138" t="s">
        <v>88</v>
      </c>
      <c r="C221" s="224">
        <f>SUM(C213:C220)</f>
        <v>12292471</v>
      </c>
      <c r="D221" s="224">
        <f>SUM(D213:D220)</f>
        <v>7038635</v>
      </c>
    </row>
    <row r="222" spans="1:4" ht="15" customHeight="1">
      <c r="A222" s="107">
        <v>30</v>
      </c>
      <c r="B222" s="167" t="s">
        <v>276</v>
      </c>
      <c r="C222" s="106" t="s">
        <v>836</v>
      </c>
      <c r="D222" s="106" t="s">
        <v>839</v>
      </c>
    </row>
    <row r="223" spans="1:4" ht="15" customHeight="1">
      <c r="A223" s="110" t="s">
        <v>830</v>
      </c>
      <c r="B223" s="111" t="s">
        <v>277</v>
      </c>
      <c r="C223" s="166">
        <v>13333334</v>
      </c>
      <c r="D223" s="166">
        <v>94034723</v>
      </c>
    </row>
    <row r="224" spans="1:4" ht="15" customHeight="1">
      <c r="A224" s="110" t="s">
        <v>830</v>
      </c>
      <c r="B224" s="111" t="s">
        <v>278</v>
      </c>
      <c r="C224" s="92"/>
      <c r="D224" s="92"/>
    </row>
    <row r="225" spans="1:4" ht="15" customHeight="1">
      <c r="A225" s="110" t="s">
        <v>830</v>
      </c>
      <c r="B225" s="111" t="s">
        <v>279</v>
      </c>
      <c r="C225" s="166">
        <v>414960000</v>
      </c>
      <c r="D225" s="166"/>
    </row>
    <row r="226" spans="1:4" ht="15" customHeight="1">
      <c r="A226" s="110" t="s">
        <v>830</v>
      </c>
      <c r="B226" s="111" t="s">
        <v>280</v>
      </c>
      <c r="C226" s="90"/>
      <c r="D226" s="90"/>
    </row>
    <row r="227" spans="1:4" ht="15" customHeight="1">
      <c r="A227" s="110" t="s">
        <v>830</v>
      </c>
      <c r="B227" s="143" t="s">
        <v>281</v>
      </c>
      <c r="C227" s="168"/>
      <c r="D227" s="168"/>
    </row>
    <row r="228" spans="1:4" ht="15" customHeight="1">
      <c r="A228" s="110" t="s">
        <v>830</v>
      </c>
      <c r="B228" s="143" t="s">
        <v>283</v>
      </c>
      <c r="C228" s="168"/>
      <c r="D228" s="168"/>
    </row>
    <row r="229" spans="1:4" ht="15" customHeight="1">
      <c r="A229" s="110" t="s">
        <v>830</v>
      </c>
      <c r="B229" s="143" t="s">
        <v>284</v>
      </c>
      <c r="C229" s="166">
        <v>-20670681</v>
      </c>
      <c r="D229" s="166">
        <v>577922986</v>
      </c>
    </row>
    <row r="230" spans="1:4" ht="15" customHeight="1">
      <c r="A230" s="110" t="s">
        <v>830</v>
      </c>
      <c r="B230" s="143" t="s">
        <v>285</v>
      </c>
      <c r="C230" s="124"/>
      <c r="D230" s="124"/>
    </row>
    <row r="231" spans="1:4" ht="15" customHeight="1">
      <c r="A231" s="113"/>
      <c r="B231" s="146" t="s">
        <v>66</v>
      </c>
      <c r="C231" s="80">
        <f>SUM(C223:C230)</f>
        <v>407622653</v>
      </c>
      <c r="D231" s="80">
        <f>SUM(D223:D230)</f>
        <v>671957709</v>
      </c>
    </row>
    <row r="232" spans="1:4" ht="15" customHeight="1">
      <c r="A232" s="107">
        <v>31</v>
      </c>
      <c r="B232" s="108" t="s">
        <v>304</v>
      </c>
      <c r="C232" s="106" t="s">
        <v>836</v>
      </c>
      <c r="D232" s="106" t="s">
        <v>839</v>
      </c>
    </row>
    <row r="233" spans="1:4" ht="15" customHeight="1">
      <c r="A233" s="110" t="s">
        <v>830</v>
      </c>
      <c r="B233" s="111" t="s">
        <v>305</v>
      </c>
      <c r="C233" s="92">
        <v>0</v>
      </c>
      <c r="D233" s="92"/>
    </row>
    <row r="234" spans="1:4" ht="15" customHeight="1">
      <c r="A234" s="110" t="s">
        <v>830</v>
      </c>
      <c r="B234" s="111" t="s">
        <v>306</v>
      </c>
      <c r="C234" s="92"/>
      <c r="D234" s="92"/>
    </row>
    <row r="235" spans="1:4" ht="15" customHeight="1">
      <c r="A235" s="122"/>
      <c r="B235" s="143" t="s">
        <v>307</v>
      </c>
      <c r="C235" s="124"/>
      <c r="D235" s="124"/>
    </row>
    <row r="236" spans="1:4" ht="15" customHeight="1">
      <c r="A236" s="113" t="s">
        <v>830</v>
      </c>
      <c r="B236" s="148" t="s">
        <v>308</v>
      </c>
      <c r="C236" s="168">
        <f>+C233</f>
        <v>0</v>
      </c>
      <c r="D236" s="168"/>
    </row>
    <row r="237" spans="1:4" ht="15" customHeight="1">
      <c r="A237" s="107">
        <v>32</v>
      </c>
      <c r="B237" s="108" t="s">
        <v>309</v>
      </c>
      <c r="C237" s="106" t="s">
        <v>836</v>
      </c>
      <c r="D237" s="106" t="s">
        <v>839</v>
      </c>
    </row>
    <row r="238" spans="1:4" ht="15" customHeight="1">
      <c r="A238" s="110" t="s">
        <v>830</v>
      </c>
      <c r="B238" s="111" t="s">
        <v>317</v>
      </c>
      <c r="C238" s="92"/>
      <c r="D238" s="92"/>
    </row>
    <row r="239" spans="1:4" ht="15" customHeight="1">
      <c r="A239" s="157"/>
      <c r="B239" s="111" t="s">
        <v>172</v>
      </c>
      <c r="C239" s="92"/>
      <c r="D239" s="92"/>
    </row>
    <row r="240" spans="1:4" ht="15" customHeight="1">
      <c r="A240" s="110" t="s">
        <v>830</v>
      </c>
      <c r="B240" s="111" t="s">
        <v>318</v>
      </c>
      <c r="C240" s="92"/>
      <c r="D240" s="92"/>
    </row>
    <row r="241" spans="1:4" ht="15" customHeight="1">
      <c r="A241" s="157"/>
      <c r="B241" s="111" t="s">
        <v>319</v>
      </c>
      <c r="C241" s="92"/>
      <c r="D241" s="92"/>
    </row>
    <row r="242" spans="1:4" ht="15" customHeight="1">
      <c r="A242" s="110" t="s">
        <v>830</v>
      </c>
      <c r="B242" s="111" t="s">
        <v>320</v>
      </c>
      <c r="C242" s="141"/>
      <c r="D242" s="141"/>
    </row>
    <row r="243" spans="1:4" ht="15" customHeight="1">
      <c r="A243" s="110"/>
      <c r="B243" s="139" t="s">
        <v>153</v>
      </c>
      <c r="C243" s="140"/>
      <c r="D243" s="140"/>
    </row>
    <row r="244" spans="1:4" ht="15" customHeight="1">
      <c r="A244" s="110" t="s">
        <v>830</v>
      </c>
      <c r="B244" s="139" t="s">
        <v>321</v>
      </c>
      <c r="C244" s="140"/>
      <c r="D244" s="140"/>
    </row>
    <row r="245" spans="1:4" ht="15" customHeight="1">
      <c r="A245" s="110"/>
      <c r="B245" s="139" t="s">
        <v>322</v>
      </c>
      <c r="C245" s="140"/>
      <c r="D245" s="140"/>
    </row>
    <row r="246" spans="1:4" ht="15" customHeight="1">
      <c r="A246" s="110" t="s">
        <v>830</v>
      </c>
      <c r="B246" s="139" t="s">
        <v>323</v>
      </c>
      <c r="C246" s="140"/>
      <c r="D246" s="140"/>
    </row>
    <row r="247" spans="1:4" ht="15" customHeight="1">
      <c r="A247" s="157"/>
      <c r="B247" s="170" t="s">
        <v>324</v>
      </c>
      <c r="C247" s="109"/>
      <c r="D247" s="109"/>
    </row>
    <row r="248" spans="1:4" ht="15" customHeight="1">
      <c r="A248" s="110" t="s">
        <v>830</v>
      </c>
      <c r="B248" s="111" t="s">
        <v>325</v>
      </c>
      <c r="C248" s="92">
        <v>0</v>
      </c>
      <c r="D248" s="92"/>
    </row>
    <row r="249" spans="1:4" ht="15" customHeight="1">
      <c r="A249" s="113" t="s">
        <v>830</v>
      </c>
      <c r="B249" s="148" t="s">
        <v>326</v>
      </c>
      <c r="C249" s="171"/>
      <c r="D249" s="171"/>
    </row>
    <row r="250" spans="1:4" ht="15" customHeight="1">
      <c r="A250" s="107">
        <v>33</v>
      </c>
      <c r="B250" s="108" t="s">
        <v>327</v>
      </c>
      <c r="C250" s="106" t="s">
        <v>836</v>
      </c>
      <c r="D250" s="106" t="s">
        <v>839</v>
      </c>
    </row>
    <row r="251" spans="1:4" ht="15" customHeight="1">
      <c r="A251" s="110" t="s">
        <v>830</v>
      </c>
      <c r="B251" s="111" t="s">
        <v>328</v>
      </c>
      <c r="C251" s="92">
        <f>3742701+34074956+14194227148</f>
        <v>14232044805</v>
      </c>
      <c r="D251" s="92">
        <v>10017142837</v>
      </c>
    </row>
    <row r="252" spans="1:4" ht="15" customHeight="1">
      <c r="A252" s="110"/>
      <c r="B252" s="111" t="s">
        <v>329</v>
      </c>
      <c r="C252" s="92">
        <f>8803994+45831146+48920594</f>
        <v>103555734</v>
      </c>
      <c r="D252" s="92">
        <v>89132547</v>
      </c>
    </row>
    <row r="253" spans="1:4" ht="15" customHeight="1">
      <c r="A253" s="110" t="s">
        <v>830</v>
      </c>
      <c r="B253" s="111" t="s">
        <v>330</v>
      </c>
      <c r="C253" s="92">
        <f>1009835545+377169910+4700697284</f>
        <v>6087702739</v>
      </c>
      <c r="D253" s="92">
        <v>4828444469</v>
      </c>
    </row>
    <row r="254" spans="1:4" ht="15" customHeight="1">
      <c r="A254" s="110" t="s">
        <v>830</v>
      </c>
      <c r="B254" s="111" t="s">
        <v>331</v>
      </c>
      <c r="C254" s="92">
        <f>121940625+199988009+1588368678</f>
        <v>1910297312</v>
      </c>
      <c r="D254" s="92">
        <v>1973435815</v>
      </c>
    </row>
    <row r="255" spans="1:4" ht="15" customHeight="1">
      <c r="A255" s="110" t="s">
        <v>830</v>
      </c>
      <c r="B255" s="111" t="s">
        <v>332</v>
      </c>
      <c r="C255" s="92">
        <f>439395298+51880138+51826450+410662548</f>
        <v>953764434</v>
      </c>
      <c r="D255" s="92">
        <v>1010448602</v>
      </c>
    </row>
    <row r="256" spans="1:4" ht="15" customHeight="1">
      <c r="A256" s="110" t="s">
        <v>830</v>
      </c>
      <c r="B256" s="111" t="s">
        <v>333</v>
      </c>
      <c r="C256" s="92">
        <f>122269912+349320757+5364776963</f>
        <v>5836367632</v>
      </c>
      <c r="D256" s="92">
        <v>3225000132</v>
      </c>
    </row>
    <row r="257" spans="1:6" ht="15" customHeight="1">
      <c r="A257" s="113"/>
      <c r="B257" s="68" t="s">
        <v>66</v>
      </c>
      <c r="C257" s="80">
        <f>SUM(C251:C256)</f>
        <v>29123732656</v>
      </c>
      <c r="D257" s="80">
        <v>21143604402</v>
      </c>
      <c r="E257" s="92">
        <f>2099939906+716139535+26307653215</f>
        <v>29123732656</v>
      </c>
      <c r="F257" s="101">
        <f>18579527004+1849437216+714640182</f>
        <v>21143604402</v>
      </c>
    </row>
    <row r="258" spans="1:4" ht="15" customHeight="1">
      <c r="A258" s="225"/>
      <c r="B258" s="226"/>
      <c r="C258" s="187"/>
      <c r="D258" s="187"/>
    </row>
    <row r="259" spans="1:4" ht="15" customHeight="1">
      <c r="A259" s="222" t="s">
        <v>334</v>
      </c>
      <c r="B259" s="306" t="s">
        <v>460</v>
      </c>
      <c r="C259" s="306"/>
      <c r="D259" s="306"/>
    </row>
    <row r="260" spans="1:4" ht="15" customHeight="1">
      <c r="A260" s="102"/>
      <c r="C260" s="103"/>
      <c r="D260" s="103"/>
    </row>
    <row r="261" spans="1:4" ht="15" customHeight="1">
      <c r="A261" s="119">
        <v>34</v>
      </c>
      <c r="B261" s="167" t="s">
        <v>335</v>
      </c>
      <c r="C261" s="106" t="s">
        <v>836</v>
      </c>
      <c r="D261" s="106" t="s">
        <v>839</v>
      </c>
    </row>
    <row r="262" spans="1:4" ht="15" customHeight="1">
      <c r="A262" s="110"/>
      <c r="B262" s="151" t="s">
        <v>336</v>
      </c>
      <c r="C262" s="92"/>
      <c r="D262" s="92"/>
    </row>
    <row r="263" spans="1:4" ht="15" customHeight="1">
      <c r="A263" s="135" t="s">
        <v>141</v>
      </c>
      <c r="B263" s="111" t="s">
        <v>337</v>
      </c>
      <c r="C263" s="92"/>
      <c r="D263" s="92"/>
    </row>
    <row r="264" spans="1:4" ht="15" customHeight="1">
      <c r="A264" s="110"/>
      <c r="B264" s="111" t="s">
        <v>342</v>
      </c>
      <c r="C264" s="92"/>
      <c r="D264" s="92"/>
    </row>
    <row r="265" spans="1:4" ht="15" customHeight="1">
      <c r="A265" s="110" t="s">
        <v>830</v>
      </c>
      <c r="B265" s="111" t="s">
        <v>343</v>
      </c>
      <c r="C265" s="92"/>
      <c r="D265" s="92"/>
    </row>
    <row r="266" spans="1:4" ht="15" customHeight="1">
      <c r="A266" s="110" t="s">
        <v>830</v>
      </c>
      <c r="B266" s="143" t="s">
        <v>344</v>
      </c>
      <c r="C266" s="124"/>
      <c r="D266" s="124"/>
    </row>
    <row r="267" spans="1:4" ht="15" customHeight="1">
      <c r="A267" s="135" t="s">
        <v>146</v>
      </c>
      <c r="B267" s="143" t="s">
        <v>345</v>
      </c>
      <c r="C267" s="124"/>
      <c r="D267" s="124"/>
    </row>
    <row r="268" spans="1:4" ht="15" customHeight="1">
      <c r="A268" s="110" t="s">
        <v>830</v>
      </c>
      <c r="B268" s="143" t="s">
        <v>347</v>
      </c>
      <c r="C268" s="124"/>
      <c r="D268" s="124"/>
    </row>
    <row r="269" spans="1:4" ht="15" customHeight="1">
      <c r="A269" s="110" t="s">
        <v>830</v>
      </c>
      <c r="B269" s="143" t="s">
        <v>348</v>
      </c>
      <c r="C269" s="124"/>
      <c r="D269" s="124"/>
    </row>
    <row r="270" spans="1:4" ht="15" customHeight="1">
      <c r="A270" s="122"/>
      <c r="B270" s="143" t="s">
        <v>349</v>
      </c>
      <c r="C270" s="124"/>
      <c r="D270" s="124"/>
    </row>
    <row r="271" spans="1:4" ht="15" customHeight="1">
      <c r="A271" s="110" t="s">
        <v>830</v>
      </c>
      <c r="B271" s="143" t="s">
        <v>350</v>
      </c>
      <c r="C271" s="124"/>
      <c r="D271" s="124"/>
    </row>
    <row r="272" spans="1:4" ht="15" customHeight="1">
      <c r="A272" s="122"/>
      <c r="B272" s="143" t="s">
        <v>351</v>
      </c>
      <c r="C272" s="124"/>
      <c r="D272" s="124"/>
    </row>
    <row r="273" spans="1:4" ht="15" customHeight="1">
      <c r="A273" s="135" t="s">
        <v>192</v>
      </c>
      <c r="B273" s="143" t="s">
        <v>352</v>
      </c>
      <c r="C273" s="124"/>
      <c r="D273" s="124"/>
    </row>
    <row r="274" spans="1:4" ht="15" customHeight="1">
      <c r="A274" s="135"/>
      <c r="B274" s="143" t="s">
        <v>353</v>
      </c>
      <c r="C274" s="124"/>
      <c r="D274" s="124"/>
    </row>
    <row r="275" spans="1:4" ht="15" customHeight="1">
      <c r="A275" s="135"/>
      <c r="B275" s="148" t="s">
        <v>354</v>
      </c>
      <c r="C275" s="149"/>
      <c r="D275" s="149"/>
    </row>
    <row r="276" spans="1:4" ht="15" customHeight="1">
      <c r="A276" s="225"/>
      <c r="B276" s="220"/>
      <c r="C276" s="221"/>
      <c r="D276" s="221"/>
    </row>
    <row r="277" spans="1:4" ht="15" customHeight="1">
      <c r="A277" s="222" t="s">
        <v>355</v>
      </c>
      <c r="B277" s="306" t="s">
        <v>356</v>
      </c>
      <c r="C277" s="306"/>
      <c r="D277" s="306"/>
    </row>
    <row r="278" spans="1:4" ht="15" customHeight="1">
      <c r="A278" s="102"/>
      <c r="C278" s="103"/>
      <c r="D278" s="103"/>
    </row>
    <row r="279" spans="1:4" ht="15.75">
      <c r="A279" s="119"/>
      <c r="B279" s="144"/>
      <c r="C279" s="106" t="s">
        <v>836</v>
      </c>
      <c r="D279" s="106" t="s">
        <v>839</v>
      </c>
    </row>
    <row r="280" spans="1:4" ht="15" customHeight="1">
      <c r="A280" s="135">
        <v>1</v>
      </c>
      <c r="B280" s="111" t="s">
        <v>357</v>
      </c>
      <c r="C280" s="90"/>
      <c r="D280" s="90"/>
    </row>
    <row r="281" spans="1:4" ht="15">
      <c r="A281" s="135">
        <v>2</v>
      </c>
      <c r="B281" s="111" t="s">
        <v>358</v>
      </c>
      <c r="C281" s="90"/>
      <c r="D281" s="90"/>
    </row>
    <row r="282" spans="1:4" ht="15">
      <c r="A282" s="135">
        <v>3</v>
      </c>
      <c r="B282" s="111" t="s">
        <v>359</v>
      </c>
      <c r="C282" s="90"/>
      <c r="D282" s="90"/>
    </row>
    <row r="283" spans="1:4" ht="15.75">
      <c r="A283" s="135"/>
      <c r="B283" s="151" t="s">
        <v>360</v>
      </c>
      <c r="C283" s="90"/>
      <c r="D283" s="90"/>
    </row>
    <row r="284" spans="1:4" ht="15.75">
      <c r="A284" s="135"/>
      <c r="B284" s="151" t="s">
        <v>379</v>
      </c>
      <c r="C284" s="90"/>
      <c r="D284" s="90"/>
    </row>
    <row r="285" spans="1:4" ht="15">
      <c r="A285" s="135"/>
      <c r="B285" s="111" t="s">
        <v>380</v>
      </c>
      <c r="C285" s="92"/>
      <c r="D285" s="92"/>
    </row>
    <row r="286" spans="1:4" ht="15">
      <c r="A286" s="135"/>
      <c r="B286" s="111" t="s">
        <v>480</v>
      </c>
      <c r="C286" s="92">
        <v>0</v>
      </c>
      <c r="D286" s="92">
        <v>0</v>
      </c>
    </row>
    <row r="287" spans="1:4" ht="15.75">
      <c r="A287" s="135"/>
      <c r="B287" s="151" t="s">
        <v>361</v>
      </c>
      <c r="C287" s="90"/>
      <c r="D287" s="90"/>
    </row>
    <row r="288" spans="1:4" ht="15">
      <c r="A288" s="135"/>
      <c r="B288" s="111" t="s">
        <v>362</v>
      </c>
      <c r="C288" s="92">
        <f>12453094+17779686+18021183+16460780+27690240+28329600+28779840+94806411</f>
        <v>244320834</v>
      </c>
      <c r="D288" s="92">
        <v>237113592</v>
      </c>
    </row>
    <row r="289" spans="1:4" ht="15">
      <c r="A289" s="135"/>
      <c r="B289" s="111" t="s">
        <v>363</v>
      </c>
      <c r="C289" s="92"/>
      <c r="D289" s="92"/>
    </row>
    <row r="290" spans="1:5" ht="15">
      <c r="A290" s="135"/>
      <c r="B290" s="111" t="s">
        <v>364</v>
      </c>
      <c r="C290" s="92">
        <f>622076289+45000000</f>
        <v>667076289</v>
      </c>
      <c r="D290" s="92">
        <f>1629179492+30000000</f>
        <v>1659179492</v>
      </c>
      <c r="E290" s="58"/>
    </row>
    <row r="291" spans="1:4" ht="15">
      <c r="A291" s="135"/>
      <c r="B291" s="111" t="s">
        <v>365</v>
      </c>
      <c r="C291" s="92"/>
      <c r="D291" s="92"/>
    </row>
    <row r="292" spans="1:4" ht="15">
      <c r="A292" s="135"/>
      <c r="B292" s="111" t="s">
        <v>380</v>
      </c>
      <c r="C292" s="92"/>
      <c r="D292" s="92"/>
    </row>
    <row r="293" spans="1:4" ht="15.75">
      <c r="A293" s="135"/>
      <c r="B293" s="151" t="s">
        <v>804</v>
      </c>
      <c r="C293" s="92"/>
      <c r="D293" s="92"/>
    </row>
    <row r="294" spans="1:4" ht="15">
      <c r="A294" s="135"/>
      <c r="B294" s="111" t="s">
        <v>362</v>
      </c>
      <c r="C294" s="92">
        <v>16473526212</v>
      </c>
      <c r="D294" s="92">
        <v>8842478239</v>
      </c>
    </row>
    <row r="295" spans="1:4" ht="15">
      <c r="A295" s="135"/>
      <c r="B295" s="111" t="s">
        <v>381</v>
      </c>
      <c r="C295" s="92"/>
      <c r="D295" s="92"/>
    </row>
    <row r="296" spans="1:4" ht="15.75">
      <c r="A296" s="135"/>
      <c r="B296" s="151" t="s">
        <v>694</v>
      </c>
      <c r="C296" s="92"/>
      <c r="D296" s="92"/>
    </row>
    <row r="297" spans="1:4" ht="15">
      <c r="A297" s="135"/>
      <c r="B297" s="111" t="s">
        <v>695</v>
      </c>
      <c r="C297" s="92">
        <v>4242040000</v>
      </c>
      <c r="D297" s="92"/>
    </row>
    <row r="298" spans="1:9" ht="15.75">
      <c r="A298" s="135"/>
      <c r="B298" s="151" t="s">
        <v>366</v>
      </c>
      <c r="C298" s="173" t="s">
        <v>340</v>
      </c>
      <c r="D298" s="173" t="s">
        <v>838</v>
      </c>
      <c r="E298" s="73"/>
      <c r="F298" s="177"/>
      <c r="G298" s="177"/>
      <c r="H298" s="177"/>
      <c r="I298" s="177"/>
    </row>
    <row r="299" spans="1:4" ht="15.75">
      <c r="A299" s="135"/>
      <c r="B299" s="151" t="s">
        <v>367</v>
      </c>
      <c r="C299" s="92"/>
      <c r="D299" s="92"/>
    </row>
    <row r="300" spans="1:9" s="73" customFormat="1" ht="15.75">
      <c r="A300" s="135"/>
      <c r="B300" s="174" t="s">
        <v>361</v>
      </c>
      <c r="C300" s="92"/>
      <c r="D300" s="92"/>
      <c r="E300"/>
      <c r="F300" s="101"/>
      <c r="G300" s="101"/>
      <c r="H300" s="101"/>
      <c r="I300" s="101"/>
    </row>
    <row r="301" spans="1:4" ht="15">
      <c r="A301" s="135"/>
      <c r="B301" s="174" t="s">
        <v>804</v>
      </c>
      <c r="C301" s="92"/>
      <c r="D301" s="92"/>
    </row>
    <row r="302" spans="1:4" ht="15">
      <c r="A302" s="135"/>
      <c r="B302" s="174" t="s">
        <v>670</v>
      </c>
      <c r="C302" s="92"/>
      <c r="D302" s="92"/>
    </row>
    <row r="303" spans="1:4" ht="15">
      <c r="A303" s="135"/>
      <c r="B303" s="174" t="s">
        <v>167</v>
      </c>
      <c r="C303" s="92">
        <v>8510511066</v>
      </c>
      <c r="D303" s="92">
        <v>2263239166</v>
      </c>
    </row>
    <row r="304" spans="1:4" ht="15">
      <c r="A304" s="135"/>
      <c r="B304" s="174" t="s">
        <v>168</v>
      </c>
      <c r="C304" s="92"/>
      <c r="D304" s="92">
        <v>5700000</v>
      </c>
    </row>
    <row r="305" spans="1:4" ht="15.75">
      <c r="A305" s="135"/>
      <c r="B305" s="151" t="s">
        <v>696</v>
      </c>
      <c r="C305" s="92"/>
      <c r="D305" s="92"/>
    </row>
    <row r="306" spans="1:4" ht="15">
      <c r="A306" s="135"/>
      <c r="B306" s="174" t="s">
        <v>804</v>
      </c>
      <c r="C306" s="92"/>
      <c r="D306" s="92"/>
    </row>
    <row r="307" spans="1:4" ht="15">
      <c r="A307" s="135"/>
      <c r="B307" s="174" t="s">
        <v>361</v>
      </c>
      <c r="C307" s="92">
        <v>102951823</v>
      </c>
      <c r="D307" s="92">
        <v>98829782</v>
      </c>
    </row>
    <row r="308" spans="1:4" ht="15.75">
      <c r="A308" s="135"/>
      <c r="B308" s="151" t="s">
        <v>368</v>
      </c>
      <c r="C308" s="92"/>
      <c r="D308" s="92"/>
    </row>
    <row r="309" spans="1:4" ht="15">
      <c r="A309" s="135"/>
      <c r="B309" s="174" t="s">
        <v>369</v>
      </c>
      <c r="C309" s="92">
        <v>0</v>
      </c>
      <c r="D309" s="92">
        <v>4657000000</v>
      </c>
    </row>
    <row r="310" spans="1:4" ht="15.75">
      <c r="A310" s="135"/>
      <c r="B310" s="151" t="s">
        <v>370</v>
      </c>
      <c r="C310" s="92"/>
      <c r="D310" s="92"/>
    </row>
    <row r="311" spans="1:4" ht="15">
      <c r="A311" s="135"/>
      <c r="B311" s="174" t="s">
        <v>361</v>
      </c>
      <c r="C311" s="92">
        <v>5000000000</v>
      </c>
      <c r="D311" s="92">
        <v>5000000000</v>
      </c>
    </row>
    <row r="312" spans="1:4" ht="15">
      <c r="A312" s="135">
        <v>4</v>
      </c>
      <c r="B312" s="111" t="s">
        <v>371</v>
      </c>
      <c r="C312" s="90"/>
      <c r="D312" s="90"/>
    </row>
    <row r="313" spans="1:4" ht="15">
      <c r="A313" s="135"/>
      <c r="B313" s="111" t="s">
        <v>372</v>
      </c>
      <c r="C313" s="92"/>
      <c r="D313" s="92"/>
    </row>
    <row r="314" spans="1:4" ht="15">
      <c r="A314" s="135"/>
      <c r="B314" s="111" t="s">
        <v>373</v>
      </c>
      <c r="C314" s="90"/>
      <c r="D314" s="90"/>
    </row>
    <row r="315" spans="1:4" ht="15">
      <c r="A315" s="135">
        <v>5</v>
      </c>
      <c r="B315" s="111" t="s">
        <v>375</v>
      </c>
      <c r="C315" s="90"/>
      <c r="D315" s="90"/>
    </row>
    <row r="316" spans="1:4" ht="15">
      <c r="A316" s="135"/>
      <c r="B316" s="111" t="s">
        <v>376</v>
      </c>
      <c r="C316" s="90"/>
      <c r="D316" s="90"/>
    </row>
    <row r="317" spans="1:4" ht="15">
      <c r="A317" s="135">
        <v>6</v>
      </c>
      <c r="B317" s="111" t="s">
        <v>377</v>
      </c>
      <c r="C317" s="90"/>
      <c r="D317" s="90"/>
    </row>
    <row r="318" spans="1:4" ht="15">
      <c r="A318" s="137">
        <v>7</v>
      </c>
      <c r="B318" s="148" t="s">
        <v>356</v>
      </c>
      <c r="C318" s="80"/>
      <c r="D318" s="80"/>
    </row>
    <row r="319" spans="1:4" ht="18">
      <c r="A319" s="102"/>
      <c r="B319" s="307" t="s">
        <v>166</v>
      </c>
      <c r="C319" s="307"/>
      <c r="D319" s="307"/>
    </row>
    <row r="320" spans="1:4" ht="18">
      <c r="A320" s="281" t="s">
        <v>378</v>
      </c>
      <c r="B320" s="281"/>
      <c r="C320" s="281"/>
      <c r="D320" s="281"/>
    </row>
    <row r="323" spans="2:9" ht="18">
      <c r="B323" s="229" t="s">
        <v>338</v>
      </c>
      <c r="E323" s="73"/>
      <c r="F323" s="177"/>
      <c r="G323" s="177"/>
      <c r="H323" s="177"/>
      <c r="I323" s="177"/>
    </row>
    <row r="324" spans="1:4" ht="15.75">
      <c r="A324" s="222" t="s">
        <v>287</v>
      </c>
      <c r="B324" s="306" t="s">
        <v>299</v>
      </c>
      <c r="C324" s="306"/>
      <c r="D324" s="306"/>
    </row>
    <row r="325" spans="1:4" ht="15.75">
      <c r="A325" s="222"/>
      <c r="B325" s="245"/>
      <c r="C325" s="245"/>
      <c r="D325" s="245"/>
    </row>
    <row r="326" spans="1:4" ht="15.75">
      <c r="A326" s="104" t="s">
        <v>59</v>
      </c>
      <c r="B326" s="105" t="s">
        <v>768</v>
      </c>
      <c r="C326" s="106" t="s">
        <v>60</v>
      </c>
      <c r="D326" s="106" t="s">
        <v>61</v>
      </c>
    </row>
    <row r="327" spans="1:9" ht="15">
      <c r="A327" s="178">
        <v>1</v>
      </c>
      <c r="B327" s="178">
        <v>2</v>
      </c>
      <c r="C327" s="178">
        <v>3</v>
      </c>
      <c r="D327" s="178">
        <v>4</v>
      </c>
      <c r="E327" s="175"/>
      <c r="F327" s="176"/>
      <c r="G327" s="176"/>
      <c r="H327" s="176"/>
      <c r="I327" s="176"/>
    </row>
    <row r="328" spans="1:4" ht="15.75">
      <c r="A328" s="107">
        <v>1</v>
      </c>
      <c r="B328" s="108" t="s">
        <v>62</v>
      </c>
      <c r="C328" s="109"/>
      <c r="D328" s="109"/>
    </row>
    <row r="329" spans="1:4" ht="18">
      <c r="A329" s="110" t="s">
        <v>830</v>
      </c>
      <c r="B329" s="111" t="s">
        <v>63</v>
      </c>
      <c r="C329" s="92">
        <v>1023582737</v>
      </c>
      <c r="D329" s="92">
        <v>72046625</v>
      </c>
    </row>
    <row r="330" spans="1:4" ht="18">
      <c r="A330" s="110" t="s">
        <v>830</v>
      </c>
      <c r="B330" s="112" t="s">
        <v>64</v>
      </c>
      <c r="C330" s="92">
        <v>2456813833</v>
      </c>
      <c r="D330" s="92">
        <v>5474281805</v>
      </c>
    </row>
    <row r="331" spans="1:4" ht="18">
      <c r="A331" s="110" t="s">
        <v>830</v>
      </c>
      <c r="B331" s="111" t="s">
        <v>65</v>
      </c>
      <c r="C331" s="92"/>
      <c r="D331" s="92"/>
    </row>
    <row r="332" spans="1:4" ht="18">
      <c r="A332" s="113"/>
      <c r="B332" s="68" t="s">
        <v>66</v>
      </c>
      <c r="C332" s="80">
        <f>SUM(C329:C331)</f>
        <v>3480396570</v>
      </c>
      <c r="D332" s="80">
        <f>SUM(D329:D331)</f>
        <v>5546328430</v>
      </c>
    </row>
    <row r="333" spans="1:4" ht="15.75">
      <c r="A333" s="114">
        <v>2</v>
      </c>
      <c r="B333" s="115" t="s">
        <v>67</v>
      </c>
      <c r="C333" s="116"/>
      <c r="D333" s="116"/>
    </row>
    <row r="334" spans="1:4" ht="15.75">
      <c r="A334" s="107">
        <v>3</v>
      </c>
      <c r="B334" s="108" t="s">
        <v>68</v>
      </c>
      <c r="C334" s="117" t="s">
        <v>60</v>
      </c>
      <c r="D334" s="106" t="s">
        <v>61</v>
      </c>
    </row>
    <row r="335" spans="1:4" ht="18">
      <c r="A335" s="110" t="s">
        <v>830</v>
      </c>
      <c r="B335" s="118" t="s">
        <v>69</v>
      </c>
      <c r="C335" s="92"/>
      <c r="D335" s="92"/>
    </row>
    <row r="336" spans="1:4" ht="18">
      <c r="A336" s="110" t="s">
        <v>830</v>
      </c>
      <c r="B336" s="118" t="s">
        <v>70</v>
      </c>
      <c r="C336" s="92"/>
      <c r="D336" s="92"/>
    </row>
    <row r="337" spans="1:4" ht="18">
      <c r="A337" s="110" t="s">
        <v>830</v>
      </c>
      <c r="B337" s="118" t="s">
        <v>71</v>
      </c>
      <c r="C337" s="92"/>
      <c r="D337" s="92"/>
    </row>
    <row r="338" spans="1:4" ht="18">
      <c r="A338" s="110" t="s">
        <v>830</v>
      </c>
      <c r="B338" s="118" t="s">
        <v>72</v>
      </c>
      <c r="C338" s="92">
        <v>4508650593</v>
      </c>
      <c r="D338" s="92">
        <v>3686292136</v>
      </c>
    </row>
    <row r="339" spans="1:4" ht="18">
      <c r="A339" s="113"/>
      <c r="B339" s="68" t="s">
        <v>66</v>
      </c>
      <c r="C339" s="80">
        <f>SUM(C335:C338)</f>
        <v>4508650593</v>
      </c>
      <c r="D339" s="80">
        <f>SUM(D335:D338)</f>
        <v>3686292136</v>
      </c>
    </row>
    <row r="340" spans="1:4" ht="15.75">
      <c r="A340" s="107">
        <v>4</v>
      </c>
      <c r="B340" s="108" t="s">
        <v>784</v>
      </c>
      <c r="C340" s="106" t="s">
        <v>60</v>
      </c>
      <c r="D340" s="106" t="s">
        <v>61</v>
      </c>
    </row>
    <row r="341" spans="1:4" ht="18">
      <c r="A341" s="110" t="s">
        <v>830</v>
      </c>
      <c r="B341" s="118" t="s">
        <v>73</v>
      </c>
      <c r="C341" s="92"/>
      <c r="D341" s="92"/>
    </row>
    <row r="342" spans="1:4" ht="18">
      <c r="A342" s="110" t="s">
        <v>830</v>
      </c>
      <c r="B342" s="118" t="s">
        <v>74</v>
      </c>
      <c r="C342" s="92">
        <v>1603112481</v>
      </c>
      <c r="D342" s="92">
        <v>1592109808</v>
      </c>
    </row>
    <row r="343" spans="1:4" ht="18">
      <c r="A343" s="110" t="s">
        <v>830</v>
      </c>
      <c r="B343" s="118" t="s">
        <v>75</v>
      </c>
      <c r="C343" s="92"/>
      <c r="D343" s="92"/>
    </row>
    <row r="344" spans="1:4" ht="18">
      <c r="A344" s="110" t="s">
        <v>830</v>
      </c>
      <c r="B344" s="118" t="s">
        <v>76</v>
      </c>
      <c r="C344" s="92">
        <v>7851490303</v>
      </c>
      <c r="D344" s="92">
        <v>7453474534</v>
      </c>
    </row>
    <row r="345" spans="1:4" ht="18">
      <c r="A345" s="110" t="s">
        <v>830</v>
      </c>
      <c r="B345" s="118" t="s">
        <v>77</v>
      </c>
      <c r="C345" s="92"/>
      <c r="D345" s="92"/>
    </row>
    <row r="346" spans="1:4" ht="18">
      <c r="A346" s="110" t="s">
        <v>830</v>
      </c>
      <c r="B346" s="118" t="s">
        <v>78</v>
      </c>
      <c r="C346" s="92">
        <v>7426466588</v>
      </c>
      <c r="D346" s="92">
        <v>2534226838</v>
      </c>
    </row>
    <row r="347" spans="1:4" ht="18">
      <c r="A347" s="110" t="s">
        <v>830</v>
      </c>
      <c r="B347" s="118" t="s">
        <v>79</v>
      </c>
      <c r="C347" s="92"/>
      <c r="D347" s="92"/>
    </row>
    <row r="348" spans="1:4" ht="18">
      <c r="A348" s="110" t="s">
        <v>830</v>
      </c>
      <c r="B348" s="118" t="s">
        <v>80</v>
      </c>
      <c r="C348" s="92"/>
      <c r="D348" s="92"/>
    </row>
    <row r="349" spans="1:4" ht="18">
      <c r="A349" s="110" t="s">
        <v>830</v>
      </c>
      <c r="B349" s="118" t="s">
        <v>81</v>
      </c>
      <c r="C349" s="92"/>
      <c r="D349" s="92"/>
    </row>
    <row r="350" spans="1:4" ht="18">
      <c r="A350" s="113"/>
      <c r="B350" s="68" t="s">
        <v>82</v>
      </c>
      <c r="C350" s="80">
        <f>SUM(C341:C349)</f>
        <v>16881069372</v>
      </c>
      <c r="D350" s="80">
        <f>SUM(D341:D349)</f>
        <v>11579811180</v>
      </c>
    </row>
    <row r="351" spans="1:4" ht="15.75">
      <c r="A351" s="119">
        <v>5</v>
      </c>
      <c r="B351" s="120" t="s">
        <v>83</v>
      </c>
      <c r="C351" s="106" t="s">
        <v>60</v>
      </c>
      <c r="D351" s="106" t="s">
        <v>61</v>
      </c>
    </row>
    <row r="352" spans="1:4" ht="18">
      <c r="A352" s="110" t="s">
        <v>830</v>
      </c>
      <c r="B352" s="121" t="s">
        <v>84</v>
      </c>
      <c r="C352" s="92">
        <v>510664500</v>
      </c>
      <c r="D352" s="92">
        <v>106531723</v>
      </c>
    </row>
    <row r="353" spans="1:4" ht="18">
      <c r="A353" s="122" t="s">
        <v>830</v>
      </c>
      <c r="B353" s="123" t="s">
        <v>85</v>
      </c>
      <c r="C353" s="124"/>
      <c r="D353" s="92"/>
    </row>
    <row r="354" spans="1:4" ht="18">
      <c r="A354" s="122" t="s">
        <v>830</v>
      </c>
      <c r="B354" s="123" t="s">
        <v>86</v>
      </c>
      <c r="C354" s="124"/>
      <c r="D354" s="92"/>
    </row>
    <row r="355" spans="1:4" ht="18">
      <c r="A355" s="122" t="s">
        <v>830</v>
      </c>
      <c r="B355" s="123" t="s">
        <v>87</v>
      </c>
      <c r="C355" s="124">
        <v>1105077508</v>
      </c>
      <c r="D355" s="92">
        <v>800480323</v>
      </c>
    </row>
    <row r="356" spans="1:4" ht="18">
      <c r="A356" s="122"/>
      <c r="B356" s="123" t="s">
        <v>567</v>
      </c>
      <c r="C356" s="124">
        <v>4132153</v>
      </c>
      <c r="D356" s="92"/>
    </row>
    <row r="357" spans="1:4" ht="18">
      <c r="A357" s="122" t="s">
        <v>830</v>
      </c>
      <c r="B357" s="123" t="s">
        <v>122</v>
      </c>
      <c r="C357" s="124"/>
      <c r="D357" s="92"/>
    </row>
    <row r="358" spans="1:4" ht="18">
      <c r="A358" s="113"/>
      <c r="B358" s="125" t="s">
        <v>88</v>
      </c>
      <c r="C358" s="80">
        <f>SUM(C352:C357)</f>
        <v>1619874161</v>
      </c>
      <c r="D358" s="80">
        <f>SUM(D352:D356)</f>
        <v>907012046</v>
      </c>
    </row>
    <row r="359" spans="1:4" ht="15.75">
      <c r="A359" s="119">
        <v>6</v>
      </c>
      <c r="B359" s="120" t="s">
        <v>89</v>
      </c>
      <c r="C359" s="106" t="s">
        <v>60</v>
      </c>
      <c r="D359" s="106" t="s">
        <v>61</v>
      </c>
    </row>
    <row r="360" spans="1:4" ht="18">
      <c r="A360" s="110" t="s">
        <v>830</v>
      </c>
      <c r="B360" s="121" t="s">
        <v>90</v>
      </c>
      <c r="C360" s="92"/>
      <c r="D360" s="92"/>
    </row>
    <row r="361" spans="1:4" ht="18">
      <c r="A361" s="110"/>
      <c r="B361" s="126" t="s">
        <v>91</v>
      </c>
      <c r="C361" s="90"/>
      <c r="D361" s="92"/>
    </row>
    <row r="362" spans="1:4" ht="18">
      <c r="A362" s="110" t="s">
        <v>830</v>
      </c>
      <c r="B362" s="121" t="s">
        <v>92</v>
      </c>
      <c r="C362" s="92"/>
      <c r="D362" s="92"/>
    </row>
    <row r="363" spans="1:4" ht="18">
      <c r="A363" s="113"/>
      <c r="B363" s="125" t="s">
        <v>88</v>
      </c>
      <c r="C363" s="90">
        <f>SUM(C360:C362)</f>
        <v>0</v>
      </c>
      <c r="D363" s="90">
        <f>SUM(D360:D362)</f>
        <v>0</v>
      </c>
    </row>
    <row r="364" spans="1:4" ht="15.75">
      <c r="A364" s="107">
        <v>7</v>
      </c>
      <c r="B364" s="108" t="s">
        <v>93</v>
      </c>
      <c r="C364" s="106" t="s">
        <v>60</v>
      </c>
      <c r="D364" s="106" t="s">
        <v>61</v>
      </c>
    </row>
    <row r="365" spans="1:4" ht="18">
      <c r="A365" s="110" t="s">
        <v>830</v>
      </c>
      <c r="B365" s="121" t="s">
        <v>94</v>
      </c>
      <c r="C365" s="92"/>
      <c r="D365" s="92"/>
    </row>
    <row r="366" spans="1:4" ht="18">
      <c r="A366" s="110" t="s">
        <v>830</v>
      </c>
      <c r="B366" s="121" t="s">
        <v>95</v>
      </c>
      <c r="C366" s="92"/>
      <c r="D366" s="92"/>
    </row>
    <row r="367" spans="1:4" ht="18">
      <c r="A367" s="110" t="s">
        <v>830</v>
      </c>
      <c r="B367" s="121" t="s">
        <v>96</v>
      </c>
      <c r="C367" s="92"/>
      <c r="D367" s="92"/>
    </row>
    <row r="368" spans="1:4" ht="18">
      <c r="A368" s="110" t="s">
        <v>830</v>
      </c>
      <c r="B368" s="121" t="s">
        <v>93</v>
      </c>
      <c r="C368" s="92">
        <v>173883827</v>
      </c>
      <c r="D368" s="92">
        <v>42701000</v>
      </c>
    </row>
    <row r="369" spans="1:4" ht="18">
      <c r="A369" s="110" t="s">
        <v>830</v>
      </c>
      <c r="B369" s="121" t="s">
        <v>198</v>
      </c>
      <c r="C369" s="124">
        <v>-173883827</v>
      </c>
      <c r="D369" s="92">
        <v>-42701000</v>
      </c>
    </row>
    <row r="370" spans="1:4" ht="18">
      <c r="A370" s="113"/>
      <c r="B370" s="127" t="s">
        <v>88</v>
      </c>
      <c r="C370" s="80">
        <f>SUM(C368:C369)</f>
        <v>0</v>
      </c>
      <c r="D370" s="80">
        <f>SUM(D368:D369)</f>
        <v>0</v>
      </c>
    </row>
    <row r="371" spans="1:4" ht="15.75">
      <c r="A371" s="114">
        <v>8</v>
      </c>
      <c r="B371" s="128" t="s">
        <v>97</v>
      </c>
      <c r="C371" s="129"/>
      <c r="D371" s="129"/>
    </row>
    <row r="372" spans="1:4" ht="15.75">
      <c r="A372" s="114">
        <v>9</v>
      </c>
      <c r="B372" s="128" t="s">
        <v>98</v>
      </c>
      <c r="C372" s="129"/>
      <c r="D372" s="129"/>
    </row>
    <row r="373" spans="1:4" ht="15.75">
      <c r="A373" s="114">
        <v>10</v>
      </c>
      <c r="B373" s="128" t="s">
        <v>99</v>
      </c>
      <c r="C373" s="129"/>
      <c r="D373" s="129"/>
    </row>
    <row r="374" spans="1:4" ht="15.75">
      <c r="A374" s="114">
        <v>11</v>
      </c>
      <c r="B374" s="128" t="s">
        <v>100</v>
      </c>
      <c r="C374" s="116" t="s">
        <v>60</v>
      </c>
      <c r="D374" s="106" t="s">
        <v>61</v>
      </c>
    </row>
    <row r="375" spans="1:4" ht="18">
      <c r="A375" s="130" t="s">
        <v>830</v>
      </c>
      <c r="B375" s="131" t="s">
        <v>101</v>
      </c>
      <c r="C375" s="109">
        <v>1174950781</v>
      </c>
      <c r="D375" s="90">
        <v>1147239190</v>
      </c>
    </row>
    <row r="376" spans="1:4" ht="18">
      <c r="A376" s="110"/>
      <c r="B376" s="132" t="s">
        <v>102</v>
      </c>
      <c r="C376" s="90"/>
      <c r="D376" s="90"/>
    </row>
    <row r="377" spans="1:4" ht="18">
      <c r="A377" s="110"/>
      <c r="B377" s="132" t="s">
        <v>103</v>
      </c>
      <c r="C377" s="90"/>
      <c r="D377" s="90"/>
    </row>
    <row r="378" spans="1:4" ht="18">
      <c r="A378" s="110"/>
      <c r="B378" s="132" t="s">
        <v>103</v>
      </c>
      <c r="C378" s="90"/>
      <c r="D378" s="90"/>
    </row>
    <row r="379" spans="1:4" ht="15.75">
      <c r="A379" s="68">
        <v>12</v>
      </c>
      <c r="B379" s="133" t="s">
        <v>104</v>
      </c>
      <c r="C379" s="90"/>
      <c r="D379" s="90"/>
    </row>
    <row r="380" spans="1:4" ht="15.75">
      <c r="A380" s="114">
        <v>13</v>
      </c>
      <c r="B380" s="128" t="s">
        <v>105</v>
      </c>
      <c r="C380" s="116"/>
      <c r="D380" s="116"/>
    </row>
    <row r="381" spans="1:4" ht="15.75">
      <c r="A381" s="107">
        <v>14</v>
      </c>
      <c r="B381" s="134" t="s">
        <v>809</v>
      </c>
      <c r="C381" s="117" t="s">
        <v>60</v>
      </c>
      <c r="D381" s="106" t="s">
        <v>61</v>
      </c>
    </row>
    <row r="382" spans="1:4" ht="15">
      <c r="A382" s="135" t="s">
        <v>830</v>
      </c>
      <c r="B382" s="132" t="s">
        <v>106</v>
      </c>
      <c r="C382" s="90"/>
      <c r="D382" s="90"/>
    </row>
    <row r="383" spans="1:4" ht="15">
      <c r="A383" s="135" t="s">
        <v>830</v>
      </c>
      <c r="B383" s="132" t="s">
        <v>107</v>
      </c>
      <c r="C383" s="90"/>
      <c r="D383" s="90"/>
    </row>
    <row r="384" spans="1:4" ht="15">
      <c r="A384" s="135" t="s">
        <v>830</v>
      </c>
      <c r="B384" s="132" t="s">
        <v>108</v>
      </c>
      <c r="C384" s="90"/>
      <c r="D384" s="90"/>
    </row>
    <row r="385" spans="1:4" ht="15">
      <c r="A385" s="135" t="s">
        <v>830</v>
      </c>
      <c r="B385" s="132" t="s">
        <v>109</v>
      </c>
      <c r="C385" s="90"/>
      <c r="D385" s="90"/>
    </row>
    <row r="386" spans="1:4" ht="15">
      <c r="A386" s="135"/>
      <c r="B386" s="132" t="s">
        <v>110</v>
      </c>
      <c r="C386" s="90"/>
      <c r="D386" s="90"/>
    </row>
    <row r="387" spans="1:4" ht="15">
      <c r="A387" s="136" t="s">
        <v>830</v>
      </c>
      <c r="B387" s="132" t="s">
        <v>809</v>
      </c>
      <c r="C387" s="92">
        <v>7593959988</v>
      </c>
      <c r="D387" s="92">
        <v>8581465105</v>
      </c>
    </row>
    <row r="388" spans="1:4" ht="15.75">
      <c r="A388" s="137"/>
      <c r="B388" s="138" t="s">
        <v>88</v>
      </c>
      <c r="C388" s="90">
        <f>SUM(C382:C387)</f>
        <v>7593959988</v>
      </c>
      <c r="D388" s="90">
        <f>SUM(D382:D387)</f>
        <v>8581465105</v>
      </c>
    </row>
    <row r="389" spans="1:4" ht="15.75">
      <c r="A389" s="107">
        <v>15</v>
      </c>
      <c r="B389" s="120" t="s">
        <v>111</v>
      </c>
      <c r="C389" s="106" t="s">
        <v>60</v>
      </c>
      <c r="D389" s="106" t="s">
        <v>61</v>
      </c>
    </row>
    <row r="390" spans="1:4" ht="18">
      <c r="A390" s="110" t="s">
        <v>830</v>
      </c>
      <c r="B390" s="111" t="s">
        <v>112</v>
      </c>
      <c r="C390" s="92">
        <v>0</v>
      </c>
      <c r="D390" s="92">
        <v>3000000000</v>
      </c>
    </row>
    <row r="391" spans="1:4" ht="18">
      <c r="A391" s="110" t="s">
        <v>830</v>
      </c>
      <c r="B391" s="111" t="s">
        <v>113</v>
      </c>
      <c r="C391" s="92"/>
      <c r="D391" s="92"/>
    </row>
    <row r="392" spans="1:4" ht="18">
      <c r="A392" s="113" t="s">
        <v>830</v>
      </c>
      <c r="B392" s="125" t="s">
        <v>88</v>
      </c>
      <c r="C392" s="90">
        <f>SUM(C390:C391)</f>
        <v>0</v>
      </c>
      <c r="D392" s="90">
        <f>SUM(D390:D391)</f>
        <v>3000000000</v>
      </c>
    </row>
    <row r="393" spans="1:4" ht="15.75">
      <c r="A393" s="107">
        <v>16</v>
      </c>
      <c r="B393" s="108" t="s">
        <v>114</v>
      </c>
      <c r="C393" s="106" t="s">
        <v>60</v>
      </c>
      <c r="D393" s="106" t="s">
        <v>61</v>
      </c>
    </row>
    <row r="394" spans="1:4" ht="18">
      <c r="A394" s="110" t="s">
        <v>830</v>
      </c>
      <c r="B394" s="111" t="s">
        <v>115</v>
      </c>
      <c r="C394" s="92">
        <v>93665316</v>
      </c>
      <c r="D394" s="92">
        <v>644931023</v>
      </c>
    </row>
    <row r="395" spans="1:4" ht="18">
      <c r="A395" s="110" t="s">
        <v>830</v>
      </c>
      <c r="B395" s="111" t="s">
        <v>116</v>
      </c>
      <c r="C395" s="92"/>
      <c r="D395" s="92"/>
    </row>
    <row r="396" spans="1:4" ht="18">
      <c r="A396" s="110" t="s">
        <v>830</v>
      </c>
      <c r="B396" s="111" t="s">
        <v>117</v>
      </c>
      <c r="C396" s="92"/>
      <c r="D396" s="92"/>
    </row>
    <row r="397" spans="1:4" ht="18">
      <c r="A397" s="110" t="s">
        <v>830</v>
      </c>
      <c r="B397" s="111" t="s">
        <v>118</v>
      </c>
      <c r="C397" s="92"/>
      <c r="D397" s="92"/>
    </row>
    <row r="398" spans="1:4" ht="18">
      <c r="A398" s="110" t="s">
        <v>830</v>
      </c>
      <c r="B398" s="139" t="s">
        <v>119</v>
      </c>
      <c r="C398" s="92">
        <v>0</v>
      </c>
      <c r="D398" s="92">
        <v>54261033</v>
      </c>
    </row>
    <row r="399" spans="1:4" ht="18">
      <c r="A399" s="110" t="s">
        <v>830</v>
      </c>
      <c r="B399" s="139" t="s">
        <v>120</v>
      </c>
      <c r="C399" s="140"/>
      <c r="D399" s="92"/>
    </row>
    <row r="400" spans="1:4" ht="18">
      <c r="A400" s="110" t="s">
        <v>830</v>
      </c>
      <c r="B400" s="139" t="s">
        <v>121</v>
      </c>
      <c r="C400" s="169">
        <v>99666000</v>
      </c>
      <c r="D400" s="92"/>
    </row>
    <row r="401" spans="1:4" ht="18">
      <c r="A401" s="110" t="s">
        <v>830</v>
      </c>
      <c r="B401" s="139" t="s">
        <v>122</v>
      </c>
      <c r="C401" s="140"/>
      <c r="D401" s="92"/>
    </row>
    <row r="402" spans="1:4" ht="18">
      <c r="A402" s="110" t="s">
        <v>830</v>
      </c>
      <c r="B402" s="139" t="s">
        <v>123</v>
      </c>
      <c r="C402" s="140"/>
      <c r="D402" s="92"/>
    </row>
    <row r="403" spans="1:4" ht="18">
      <c r="A403" s="113"/>
      <c r="B403" s="125" t="s">
        <v>88</v>
      </c>
      <c r="C403" s="109">
        <f>SUM(C394:C402)</f>
        <v>193331316</v>
      </c>
      <c r="D403" s="109">
        <f>SUM(D394:D402)</f>
        <v>699192056</v>
      </c>
    </row>
    <row r="404" spans="1:4" ht="15.75">
      <c r="A404" s="107">
        <v>17</v>
      </c>
      <c r="B404" s="108" t="s">
        <v>800</v>
      </c>
      <c r="C404" s="106" t="s">
        <v>60</v>
      </c>
      <c r="D404" s="106" t="s">
        <v>61</v>
      </c>
    </row>
    <row r="405" spans="1:4" ht="18">
      <c r="A405" s="110" t="s">
        <v>830</v>
      </c>
      <c r="B405" s="111" t="s">
        <v>124</v>
      </c>
      <c r="C405" s="141"/>
      <c r="D405" s="92"/>
    </row>
    <row r="406" spans="1:4" ht="18">
      <c r="A406" s="110" t="s">
        <v>830</v>
      </c>
      <c r="B406" s="111" t="s">
        <v>125</v>
      </c>
      <c r="C406" s="141"/>
      <c r="D406" s="92"/>
    </row>
    <row r="407" spans="1:4" ht="18">
      <c r="A407" s="110" t="s">
        <v>830</v>
      </c>
      <c r="B407" s="111" t="s">
        <v>126</v>
      </c>
      <c r="C407" s="92"/>
      <c r="D407" s="92"/>
    </row>
    <row r="408" spans="1:4" ht="18">
      <c r="A408" s="122"/>
      <c r="B408" s="111" t="s">
        <v>127</v>
      </c>
      <c r="C408" s="124">
        <v>522443568</v>
      </c>
      <c r="D408" s="92">
        <v>182444282</v>
      </c>
    </row>
    <row r="409" spans="1:4" ht="18">
      <c r="A409" s="113"/>
      <c r="B409" s="68" t="s">
        <v>66</v>
      </c>
      <c r="C409" s="80">
        <f>SUM(C405:C408)</f>
        <v>522443568</v>
      </c>
      <c r="D409" s="80">
        <f>SUM(D405:D408)</f>
        <v>182444282</v>
      </c>
    </row>
    <row r="410" spans="1:4" ht="15.75">
      <c r="A410" s="107">
        <v>18</v>
      </c>
      <c r="B410" s="108" t="s">
        <v>128</v>
      </c>
      <c r="C410" s="106" t="s">
        <v>60</v>
      </c>
      <c r="D410" s="106" t="s">
        <v>61</v>
      </c>
    </row>
    <row r="411" spans="1:4" ht="18">
      <c r="A411" s="110" t="s">
        <v>830</v>
      </c>
      <c r="B411" s="111" t="s">
        <v>129</v>
      </c>
      <c r="C411" s="92"/>
      <c r="D411" s="92"/>
    </row>
    <row r="412" spans="1:4" ht="18">
      <c r="A412" s="110" t="s">
        <v>830</v>
      </c>
      <c r="B412" s="111" t="s">
        <v>130</v>
      </c>
      <c r="C412" s="92">
        <v>220331423</v>
      </c>
      <c r="D412" s="92">
        <v>665820587</v>
      </c>
    </row>
    <row r="413" spans="1:4" ht="18">
      <c r="A413" s="110" t="s">
        <v>830</v>
      </c>
      <c r="B413" s="111" t="s">
        <v>131</v>
      </c>
      <c r="C413" s="92"/>
      <c r="D413" s="92"/>
    </row>
    <row r="414" spans="1:4" ht="18">
      <c r="A414" s="110"/>
      <c r="B414" s="111" t="s">
        <v>133</v>
      </c>
      <c r="C414" s="92">
        <v>5735934</v>
      </c>
      <c r="D414" s="92">
        <v>2765962</v>
      </c>
    </row>
    <row r="415" spans="1:4" ht="18">
      <c r="A415" s="142" t="s">
        <v>830</v>
      </c>
      <c r="B415" s="111" t="s">
        <v>132</v>
      </c>
      <c r="C415" s="92">
        <v>8463311</v>
      </c>
      <c r="D415" s="92">
        <v>6345596</v>
      </c>
    </row>
    <row r="416" spans="1:4" ht="18">
      <c r="A416" s="110" t="s">
        <v>830</v>
      </c>
      <c r="B416" s="143" t="s">
        <v>134</v>
      </c>
      <c r="C416" s="124"/>
      <c r="D416" s="92"/>
    </row>
    <row r="417" spans="1:4" ht="18">
      <c r="A417" s="110" t="s">
        <v>830</v>
      </c>
      <c r="B417" s="143" t="s">
        <v>135</v>
      </c>
      <c r="C417" s="124"/>
      <c r="D417" s="92"/>
    </row>
    <row r="418" spans="1:4" ht="18">
      <c r="A418" s="110" t="s">
        <v>830</v>
      </c>
      <c r="B418" s="143" t="s">
        <v>128</v>
      </c>
      <c r="C418" s="124">
        <f>886236841+59233443</f>
        <v>945470284</v>
      </c>
      <c r="D418" s="92">
        <v>411749054</v>
      </c>
    </row>
    <row r="419" spans="1:4" ht="18">
      <c r="A419" s="113"/>
      <c r="B419" s="68" t="s">
        <v>66</v>
      </c>
      <c r="C419" s="80">
        <f>SUM(C411:C418)</f>
        <v>1180000952</v>
      </c>
      <c r="D419" s="80">
        <f>SUM(D411:D418)</f>
        <v>1086681199</v>
      </c>
    </row>
    <row r="420" spans="1:4" ht="15.75">
      <c r="A420" s="119">
        <v>19</v>
      </c>
      <c r="B420" s="144" t="s">
        <v>136</v>
      </c>
      <c r="C420" s="106" t="s">
        <v>60</v>
      </c>
      <c r="D420" s="106" t="s">
        <v>61</v>
      </c>
    </row>
    <row r="421" spans="1:4" ht="18">
      <c r="A421" s="110"/>
      <c r="B421" s="111" t="s">
        <v>137</v>
      </c>
      <c r="C421" s="90"/>
      <c r="D421" s="90"/>
    </row>
    <row r="422" spans="1:4" ht="18">
      <c r="A422" s="110"/>
      <c r="B422" s="145" t="s">
        <v>138</v>
      </c>
      <c r="C422" s="90"/>
      <c r="D422" s="90"/>
    </row>
    <row r="423" spans="1:4" ht="18">
      <c r="A423" s="110"/>
      <c r="B423" s="111" t="s">
        <v>139</v>
      </c>
      <c r="C423" s="90"/>
      <c r="D423" s="90"/>
    </row>
    <row r="424" spans="1:4" ht="18">
      <c r="A424" s="113"/>
      <c r="B424" s="146" t="s">
        <v>66</v>
      </c>
      <c r="C424" s="80">
        <f>SUM(C421:C423)</f>
        <v>0</v>
      </c>
      <c r="D424" s="80">
        <f>SUM(D421:D423)</f>
        <v>0</v>
      </c>
    </row>
    <row r="425" spans="1:4" ht="15.75">
      <c r="A425" s="119">
        <v>20</v>
      </c>
      <c r="B425" s="147" t="s">
        <v>140</v>
      </c>
      <c r="C425" s="106" t="s">
        <v>60</v>
      </c>
      <c r="D425" s="106" t="s">
        <v>61</v>
      </c>
    </row>
    <row r="426" spans="1:4" ht="15">
      <c r="A426" s="135" t="s">
        <v>141</v>
      </c>
      <c r="B426" s="111" t="s">
        <v>142</v>
      </c>
      <c r="C426" s="90">
        <f>SUM(C427:C428)</f>
        <v>0</v>
      </c>
      <c r="D426" s="90">
        <f>SUM(D427:D428)</f>
        <v>0</v>
      </c>
    </row>
    <row r="427" spans="1:4" ht="18">
      <c r="A427" s="110" t="s">
        <v>830</v>
      </c>
      <c r="B427" s="111" t="s">
        <v>143</v>
      </c>
      <c r="C427" s="92">
        <v>0</v>
      </c>
      <c r="D427" s="92">
        <v>0</v>
      </c>
    </row>
    <row r="428" spans="1:4" ht="18">
      <c r="A428" s="110" t="s">
        <v>830</v>
      </c>
      <c r="B428" s="111" t="s">
        <v>144</v>
      </c>
      <c r="C428" s="90"/>
      <c r="D428" s="90"/>
    </row>
    <row r="429" spans="1:4" ht="18">
      <c r="A429" s="110" t="s">
        <v>830</v>
      </c>
      <c r="B429" s="111" t="s">
        <v>145</v>
      </c>
      <c r="C429" s="90"/>
      <c r="D429" s="90"/>
    </row>
    <row r="430" spans="1:4" ht="15">
      <c r="A430" s="135" t="s">
        <v>146</v>
      </c>
      <c r="B430" s="111" t="s">
        <v>147</v>
      </c>
      <c r="C430" s="90"/>
      <c r="D430" s="90"/>
    </row>
    <row r="431" spans="1:4" ht="18">
      <c r="A431" s="110" t="s">
        <v>830</v>
      </c>
      <c r="B431" s="111" t="s">
        <v>148</v>
      </c>
      <c r="C431" s="90"/>
      <c r="D431" s="90"/>
    </row>
    <row r="432" spans="1:4" ht="18">
      <c r="A432" s="110" t="s">
        <v>830</v>
      </c>
      <c r="B432" s="111" t="s">
        <v>149</v>
      </c>
      <c r="C432" s="90"/>
      <c r="D432" s="90"/>
    </row>
    <row r="433" spans="1:4" ht="18">
      <c r="A433" s="113"/>
      <c r="B433" s="146" t="s">
        <v>66</v>
      </c>
      <c r="C433" s="80">
        <f>+C426+C430</f>
        <v>0</v>
      </c>
      <c r="D433" s="80">
        <f>+D426+D430</f>
        <v>0</v>
      </c>
    </row>
    <row r="434" spans="1:4" ht="15.75">
      <c r="A434" s="119">
        <v>21</v>
      </c>
      <c r="B434" s="120" t="s">
        <v>150</v>
      </c>
      <c r="C434" s="106" t="s">
        <v>60</v>
      </c>
      <c r="D434" s="106" t="s">
        <v>61</v>
      </c>
    </row>
    <row r="435" spans="1:4" ht="15">
      <c r="A435" s="135" t="s">
        <v>141</v>
      </c>
      <c r="B435" s="118" t="s">
        <v>151</v>
      </c>
      <c r="C435" s="90"/>
      <c r="D435" s="90"/>
    </row>
    <row r="436" spans="1:4" ht="18">
      <c r="A436" s="110" t="s">
        <v>830</v>
      </c>
      <c r="B436" s="118" t="s">
        <v>152</v>
      </c>
      <c r="C436" s="92"/>
      <c r="D436" s="92"/>
    </row>
    <row r="437" spans="1:4" ht="18">
      <c r="A437" s="110"/>
      <c r="B437" s="111" t="s">
        <v>153</v>
      </c>
      <c r="C437" s="92"/>
      <c r="D437" s="92"/>
    </row>
    <row r="438" spans="1:4" ht="18">
      <c r="A438" s="110" t="s">
        <v>830</v>
      </c>
      <c r="B438" s="111" t="s">
        <v>154</v>
      </c>
      <c r="C438" s="92"/>
      <c r="D438" s="92"/>
    </row>
    <row r="439" spans="1:4" ht="18">
      <c r="A439" s="110" t="s">
        <v>830</v>
      </c>
      <c r="B439" s="111" t="s">
        <v>155</v>
      </c>
      <c r="C439" s="92"/>
      <c r="D439" s="92"/>
    </row>
    <row r="440" spans="1:4" ht="18">
      <c r="A440" s="110" t="s">
        <v>830</v>
      </c>
      <c r="B440" s="111" t="s">
        <v>156</v>
      </c>
      <c r="C440" s="90"/>
      <c r="D440" s="90"/>
    </row>
    <row r="441" spans="1:4" ht="18">
      <c r="A441" s="113"/>
      <c r="B441" s="148" t="s">
        <v>157</v>
      </c>
      <c r="C441" s="149"/>
      <c r="D441" s="149"/>
    </row>
    <row r="442" spans="1:4" ht="15.75">
      <c r="A442" s="150"/>
      <c r="B442" s="120"/>
      <c r="C442" s="106" t="s">
        <v>60</v>
      </c>
      <c r="D442" s="106" t="s">
        <v>61</v>
      </c>
    </row>
    <row r="443" spans="1:4" ht="15">
      <c r="A443" s="135" t="s">
        <v>146</v>
      </c>
      <c r="B443" s="118" t="s">
        <v>158</v>
      </c>
      <c r="C443" s="92"/>
      <c r="D443" s="92"/>
    </row>
    <row r="444" spans="1:4" ht="18">
      <c r="A444" s="110" t="s">
        <v>830</v>
      </c>
      <c r="B444" s="111" t="s">
        <v>171</v>
      </c>
      <c r="C444" s="92"/>
      <c r="D444" s="92"/>
    </row>
    <row r="445" spans="1:4" ht="15">
      <c r="A445" s="135"/>
      <c r="B445" s="111" t="s">
        <v>172</v>
      </c>
      <c r="C445" s="92"/>
      <c r="D445" s="92"/>
    </row>
    <row r="446" spans="1:4" ht="18">
      <c r="A446" s="110" t="s">
        <v>830</v>
      </c>
      <c r="B446" s="111" t="s">
        <v>173</v>
      </c>
      <c r="C446" s="92"/>
      <c r="D446" s="92"/>
    </row>
    <row r="447" spans="1:4" ht="18">
      <c r="A447" s="110" t="s">
        <v>830</v>
      </c>
      <c r="B447" s="88" t="s">
        <v>174</v>
      </c>
      <c r="C447" s="149"/>
      <c r="D447" s="149"/>
    </row>
    <row r="448" spans="1:4" ht="15.75">
      <c r="A448" s="119">
        <v>22</v>
      </c>
      <c r="B448" s="120" t="s">
        <v>185</v>
      </c>
      <c r="C448" s="106" t="s">
        <v>60</v>
      </c>
      <c r="D448" s="106" t="s">
        <v>61</v>
      </c>
    </row>
    <row r="449" spans="1:4" ht="15.75">
      <c r="A449" s="62" t="s">
        <v>141</v>
      </c>
      <c r="B449" s="151" t="s">
        <v>186</v>
      </c>
      <c r="C449" s="92"/>
      <c r="D449" s="92"/>
    </row>
    <row r="450" spans="1:4" ht="15.75">
      <c r="A450" s="62" t="s">
        <v>146</v>
      </c>
      <c r="B450" s="111" t="s">
        <v>187</v>
      </c>
      <c r="C450" s="92"/>
      <c r="D450" s="92"/>
    </row>
    <row r="451" spans="1:4" ht="18">
      <c r="A451" s="122" t="s">
        <v>830</v>
      </c>
      <c r="B451" s="143" t="s">
        <v>188</v>
      </c>
      <c r="C451" s="124">
        <v>28396800000</v>
      </c>
      <c r="D451" s="92">
        <v>28396800000</v>
      </c>
    </row>
    <row r="452" spans="1:4" ht="18">
      <c r="A452" s="110" t="s">
        <v>830</v>
      </c>
      <c r="B452" s="111" t="s">
        <v>189</v>
      </c>
      <c r="C452" s="92">
        <v>27283200000</v>
      </c>
      <c r="D452" s="92">
        <v>27283200000</v>
      </c>
    </row>
    <row r="453" spans="1:4" ht="18">
      <c r="A453" s="110"/>
      <c r="B453" s="152" t="s">
        <v>66</v>
      </c>
      <c r="C453" s="90">
        <f>SUM(C451:C452)</f>
        <v>55680000000</v>
      </c>
      <c r="D453" s="90">
        <f>SUM(D451:D452)</f>
        <v>55680000000</v>
      </c>
    </row>
    <row r="454" spans="1:4" ht="18">
      <c r="A454" s="110"/>
      <c r="B454" s="153" t="s">
        <v>190</v>
      </c>
      <c r="C454" s="90"/>
      <c r="D454" s="90"/>
    </row>
    <row r="455" spans="1:4" ht="18">
      <c r="A455" s="110"/>
      <c r="B455" s="153" t="s">
        <v>191</v>
      </c>
      <c r="C455" s="90"/>
      <c r="D455" s="90"/>
    </row>
    <row r="456" spans="1:4" ht="15.75">
      <c r="A456" s="154" t="s">
        <v>192</v>
      </c>
      <c r="B456" s="155" t="s">
        <v>193</v>
      </c>
      <c r="C456" s="156" t="s">
        <v>339</v>
      </c>
      <c r="D456" s="156" t="s">
        <v>302</v>
      </c>
    </row>
    <row r="457" spans="1:4" ht="18">
      <c r="A457" s="110" t="s">
        <v>830</v>
      </c>
      <c r="B457" s="111" t="s">
        <v>194</v>
      </c>
      <c r="C457" s="92"/>
      <c r="D457" s="92"/>
    </row>
    <row r="458" spans="1:4" ht="15">
      <c r="A458" s="157" t="s">
        <v>829</v>
      </c>
      <c r="B458" s="111" t="s">
        <v>195</v>
      </c>
      <c r="C458" s="92">
        <v>55680000000</v>
      </c>
      <c r="D458" s="92">
        <v>55680000000</v>
      </c>
    </row>
    <row r="459" spans="1:4" ht="15">
      <c r="A459" s="157" t="s">
        <v>829</v>
      </c>
      <c r="B459" s="111" t="s">
        <v>196</v>
      </c>
      <c r="C459" s="92">
        <v>0</v>
      </c>
      <c r="D459" s="92">
        <v>0</v>
      </c>
    </row>
    <row r="460" spans="1:4" ht="15">
      <c r="A460" s="157" t="s">
        <v>829</v>
      </c>
      <c r="B460" s="158" t="s">
        <v>197</v>
      </c>
      <c r="C460" s="92"/>
      <c r="D460" s="92"/>
    </row>
    <row r="461" spans="1:4" ht="15">
      <c r="A461" s="157" t="s">
        <v>829</v>
      </c>
      <c r="B461" s="111" t="s">
        <v>199</v>
      </c>
      <c r="C461" s="124">
        <f>+C458+C459-C460</f>
        <v>55680000000</v>
      </c>
      <c r="D461" s="124">
        <v>55680000000</v>
      </c>
    </row>
    <row r="462" spans="1:5" ht="18">
      <c r="A462" s="110" t="s">
        <v>830</v>
      </c>
      <c r="B462" s="153" t="s">
        <v>200</v>
      </c>
      <c r="C462" s="92"/>
      <c r="D462" s="92"/>
      <c r="E462" s="58"/>
    </row>
    <row r="463" spans="1:4" ht="18">
      <c r="A463" s="110"/>
      <c r="B463" s="153" t="s">
        <v>201</v>
      </c>
      <c r="C463" s="92"/>
      <c r="D463" s="92"/>
    </row>
    <row r="464" spans="1:4" ht="15.75">
      <c r="A464" s="154" t="s">
        <v>202</v>
      </c>
      <c r="B464" s="159" t="s">
        <v>203</v>
      </c>
      <c r="C464" s="92"/>
      <c r="D464" s="92"/>
    </row>
    <row r="465" spans="1:4" ht="18">
      <c r="A465" s="110" t="s">
        <v>830</v>
      </c>
      <c r="B465" s="111" t="s">
        <v>204</v>
      </c>
      <c r="C465" s="160"/>
      <c r="D465" s="160"/>
    </row>
    <row r="466" spans="1:4" ht="15">
      <c r="A466" s="157" t="s">
        <v>829</v>
      </c>
      <c r="B466" s="112" t="s">
        <v>205</v>
      </c>
      <c r="C466" s="92"/>
      <c r="D466" s="92"/>
    </row>
    <row r="467" spans="1:4" ht="15">
      <c r="A467" s="157" t="s">
        <v>829</v>
      </c>
      <c r="B467" s="111" t="s">
        <v>206</v>
      </c>
      <c r="C467" s="92"/>
      <c r="D467" s="92"/>
    </row>
    <row r="468" spans="1:4" ht="18">
      <c r="A468" s="110" t="s">
        <v>830</v>
      </c>
      <c r="B468" s="111" t="s">
        <v>207</v>
      </c>
      <c r="C468" s="92"/>
      <c r="D468" s="92"/>
    </row>
    <row r="469" spans="1:4" ht="15.75">
      <c r="A469" s="62" t="s">
        <v>208</v>
      </c>
      <c r="B469" s="161" t="s">
        <v>209</v>
      </c>
      <c r="C469" s="156" t="s">
        <v>60</v>
      </c>
      <c r="D469" s="156" t="s">
        <v>61</v>
      </c>
    </row>
    <row r="470" spans="1:4" ht="18">
      <c r="A470" s="110" t="s">
        <v>830</v>
      </c>
      <c r="B470" s="118" t="s">
        <v>210</v>
      </c>
      <c r="C470" s="92">
        <v>5568000</v>
      </c>
      <c r="D470" s="92">
        <v>5568000</v>
      </c>
    </row>
    <row r="471" spans="1:4" ht="18">
      <c r="A471" s="110" t="s">
        <v>830</v>
      </c>
      <c r="B471" s="118" t="s">
        <v>211</v>
      </c>
      <c r="C471" s="92">
        <f>+C470</f>
        <v>5568000</v>
      </c>
      <c r="D471" s="92">
        <v>5568000</v>
      </c>
    </row>
    <row r="472" spans="1:4" ht="15">
      <c r="A472" s="157" t="s">
        <v>829</v>
      </c>
      <c r="B472" s="118" t="s">
        <v>212</v>
      </c>
      <c r="C472" s="92">
        <f>+C471</f>
        <v>5568000</v>
      </c>
      <c r="D472" s="92">
        <v>5568000</v>
      </c>
    </row>
    <row r="473" spans="1:4" ht="15">
      <c r="A473" s="157" t="s">
        <v>829</v>
      </c>
      <c r="B473" s="118" t="s">
        <v>213</v>
      </c>
      <c r="C473" s="92"/>
      <c r="D473" s="92"/>
    </row>
    <row r="474" spans="1:4" ht="18">
      <c r="A474" s="110" t="s">
        <v>830</v>
      </c>
      <c r="B474" s="118" t="s">
        <v>214</v>
      </c>
      <c r="C474" s="92"/>
      <c r="D474" s="92"/>
    </row>
    <row r="475" spans="1:4" ht="15">
      <c r="A475" s="157" t="s">
        <v>829</v>
      </c>
      <c r="B475" s="118" t="s">
        <v>212</v>
      </c>
      <c r="C475" s="92"/>
      <c r="D475" s="92"/>
    </row>
    <row r="476" spans="1:4" ht="15">
      <c r="A476" s="157" t="s">
        <v>829</v>
      </c>
      <c r="B476" s="118" t="s">
        <v>213</v>
      </c>
      <c r="C476" s="92"/>
      <c r="D476" s="92"/>
    </row>
    <row r="477" spans="1:4" ht="18">
      <c r="A477" s="110" t="s">
        <v>830</v>
      </c>
      <c r="B477" s="118" t="s">
        <v>215</v>
      </c>
      <c r="C477" s="92">
        <v>5568000</v>
      </c>
      <c r="D477" s="92">
        <v>5568000</v>
      </c>
    </row>
    <row r="478" spans="1:4" ht="15">
      <c r="A478" s="157" t="s">
        <v>829</v>
      </c>
      <c r="B478" s="118" t="s">
        <v>212</v>
      </c>
      <c r="C478" s="92">
        <v>5568000</v>
      </c>
      <c r="D478" s="92">
        <v>5568000</v>
      </c>
    </row>
    <row r="479" spans="1:4" ht="15">
      <c r="A479" s="157" t="s">
        <v>829</v>
      </c>
      <c r="B479" s="118" t="s">
        <v>213</v>
      </c>
      <c r="C479" s="90"/>
      <c r="D479" s="92"/>
    </row>
    <row r="480" spans="1:4" ht="18">
      <c r="A480" s="110" t="s">
        <v>216</v>
      </c>
      <c r="B480" s="118" t="s">
        <v>217</v>
      </c>
      <c r="C480" s="92">
        <v>10000</v>
      </c>
      <c r="D480" s="92">
        <v>10000</v>
      </c>
    </row>
    <row r="481" spans="1:4" ht="15.75">
      <c r="A481" s="62" t="s">
        <v>218</v>
      </c>
      <c r="B481" s="161" t="s">
        <v>219</v>
      </c>
      <c r="C481" s="156"/>
      <c r="D481" s="92"/>
    </row>
    <row r="482" spans="1:4" ht="18">
      <c r="A482" s="110" t="s">
        <v>830</v>
      </c>
      <c r="B482" s="118" t="s">
        <v>220</v>
      </c>
      <c r="C482" s="92">
        <v>15013122301</v>
      </c>
      <c r="D482" s="92">
        <v>15013122301</v>
      </c>
    </row>
    <row r="483" spans="1:4" ht="18">
      <c r="A483" s="110" t="s">
        <v>830</v>
      </c>
      <c r="B483" s="118" t="s">
        <v>221</v>
      </c>
      <c r="C483" s="92">
        <v>3684066865</v>
      </c>
      <c r="D483" s="92">
        <v>3684066865</v>
      </c>
    </row>
    <row r="484" spans="1:4" ht="18">
      <c r="A484" s="110" t="s">
        <v>830</v>
      </c>
      <c r="B484" s="118" t="s">
        <v>222</v>
      </c>
      <c r="C484" s="92"/>
      <c r="D484" s="92"/>
    </row>
    <row r="485" spans="1:4" ht="18">
      <c r="A485" s="110" t="s">
        <v>216</v>
      </c>
      <c r="B485" s="118" t="s">
        <v>223</v>
      </c>
      <c r="C485" s="92"/>
      <c r="D485" s="92"/>
    </row>
    <row r="486" spans="1:4" ht="15.75">
      <c r="A486" s="62" t="s">
        <v>224</v>
      </c>
      <c r="B486" s="162" t="s">
        <v>225</v>
      </c>
      <c r="C486" s="90"/>
      <c r="D486" s="90"/>
    </row>
    <row r="487" spans="1:4" ht="18">
      <c r="A487" s="110"/>
      <c r="B487" s="162" t="s">
        <v>226</v>
      </c>
      <c r="C487" s="92"/>
      <c r="D487" s="92"/>
    </row>
    <row r="488" spans="1:4" ht="18">
      <c r="A488" s="113"/>
      <c r="B488" s="163"/>
      <c r="C488" s="149"/>
      <c r="D488" s="149"/>
    </row>
    <row r="489" spans="1:4" ht="15.75">
      <c r="A489" s="62">
        <v>23</v>
      </c>
      <c r="B489" s="120" t="s">
        <v>227</v>
      </c>
      <c r="C489" s="106" t="s">
        <v>60</v>
      </c>
      <c r="D489" s="106" t="s">
        <v>61</v>
      </c>
    </row>
    <row r="490" spans="1:4" ht="18">
      <c r="A490" s="110" t="s">
        <v>830</v>
      </c>
      <c r="B490" s="121" t="s">
        <v>228</v>
      </c>
      <c r="C490" s="92"/>
      <c r="D490" s="92"/>
    </row>
    <row r="491" spans="1:4" ht="18">
      <c r="A491" s="110" t="s">
        <v>830</v>
      </c>
      <c r="B491" s="121" t="s">
        <v>229</v>
      </c>
      <c r="C491" s="92"/>
      <c r="D491" s="92"/>
    </row>
    <row r="492" spans="1:4" ht="18">
      <c r="A492" s="113" t="s">
        <v>830</v>
      </c>
      <c r="B492" s="163" t="s">
        <v>230</v>
      </c>
      <c r="C492" s="149"/>
      <c r="D492" s="149"/>
    </row>
    <row r="493" spans="1:4" ht="15.75">
      <c r="A493" s="107">
        <v>24</v>
      </c>
      <c r="B493" s="108" t="s">
        <v>231</v>
      </c>
      <c r="C493" s="106" t="s">
        <v>60</v>
      </c>
      <c r="D493" s="106" t="s">
        <v>61</v>
      </c>
    </row>
    <row r="494" spans="1:4" ht="15">
      <c r="A494" s="164">
        <v>1</v>
      </c>
      <c r="B494" s="121" t="s">
        <v>232</v>
      </c>
      <c r="C494" s="90"/>
      <c r="D494" s="90"/>
    </row>
    <row r="495" spans="1:4" ht="18">
      <c r="A495" s="110" t="s">
        <v>830</v>
      </c>
      <c r="B495" s="121" t="s">
        <v>233</v>
      </c>
      <c r="C495" s="92"/>
      <c r="D495" s="92"/>
    </row>
    <row r="496" spans="1:4" ht="18">
      <c r="A496" s="110" t="s">
        <v>830</v>
      </c>
      <c r="B496" s="121" t="s">
        <v>234</v>
      </c>
      <c r="C496" s="92"/>
      <c r="D496" s="92"/>
    </row>
    <row r="497" spans="1:4" ht="15">
      <c r="A497" s="164">
        <v>2</v>
      </c>
      <c r="B497" s="121" t="s">
        <v>235</v>
      </c>
      <c r="C497" s="92"/>
      <c r="D497" s="92"/>
    </row>
    <row r="498" spans="1:4" ht="18">
      <c r="A498" s="110"/>
      <c r="B498" s="121" t="s">
        <v>236</v>
      </c>
      <c r="C498" s="92"/>
      <c r="D498" s="92"/>
    </row>
    <row r="499" spans="1:4" ht="18">
      <c r="A499" s="110" t="s">
        <v>830</v>
      </c>
      <c r="B499" s="121" t="s">
        <v>237</v>
      </c>
      <c r="C499" s="92"/>
      <c r="D499" s="92"/>
    </row>
    <row r="500" spans="1:4" ht="18">
      <c r="A500" s="110" t="s">
        <v>830</v>
      </c>
      <c r="B500" s="121" t="s">
        <v>238</v>
      </c>
      <c r="C500" s="92"/>
      <c r="D500" s="92"/>
    </row>
    <row r="501" spans="1:4" ht="18">
      <c r="A501" s="113" t="s">
        <v>830</v>
      </c>
      <c r="B501" s="163" t="s">
        <v>239</v>
      </c>
      <c r="C501" s="80"/>
      <c r="D501" s="80"/>
    </row>
    <row r="502" spans="1:4" ht="18">
      <c r="A502" s="225"/>
      <c r="B502" s="223"/>
      <c r="C502" s="187"/>
      <c r="D502" s="187"/>
    </row>
    <row r="503" spans="1:4" ht="15.75">
      <c r="A503" s="222" t="s">
        <v>240</v>
      </c>
      <c r="B503" s="306" t="s">
        <v>288</v>
      </c>
      <c r="C503" s="306"/>
      <c r="D503" s="306"/>
    </row>
    <row r="504" spans="1:2" ht="15.75">
      <c r="A504" s="227"/>
      <c r="B504" s="228"/>
    </row>
    <row r="505" spans="1:4" ht="15.75">
      <c r="A505" s="107">
        <v>25</v>
      </c>
      <c r="B505" s="108" t="s">
        <v>241</v>
      </c>
      <c r="C505" s="106" t="s">
        <v>339</v>
      </c>
      <c r="D505" s="106" t="s">
        <v>302</v>
      </c>
    </row>
    <row r="506" spans="1:4" ht="18">
      <c r="A506" s="110" t="s">
        <v>830</v>
      </c>
      <c r="B506" s="121" t="s">
        <v>242</v>
      </c>
      <c r="C506" s="92">
        <v>90516616768</v>
      </c>
      <c r="D506" s="92">
        <v>87677056587</v>
      </c>
    </row>
    <row r="507" spans="1:4" ht="18">
      <c r="A507" s="110" t="s">
        <v>830</v>
      </c>
      <c r="B507" s="121" t="s">
        <v>243</v>
      </c>
      <c r="C507" s="92">
        <v>48270650253</v>
      </c>
      <c r="D507" s="92">
        <v>36957932946</v>
      </c>
    </row>
    <row r="508" spans="1:4" ht="18">
      <c r="A508" s="110" t="s">
        <v>830</v>
      </c>
      <c r="B508" s="121" t="s">
        <v>244</v>
      </c>
      <c r="C508" s="92"/>
      <c r="D508" s="92"/>
    </row>
    <row r="509" spans="1:4" ht="15">
      <c r="A509" s="157" t="s">
        <v>829</v>
      </c>
      <c r="B509" s="121" t="s">
        <v>245</v>
      </c>
      <c r="C509" s="92"/>
      <c r="D509" s="92"/>
    </row>
    <row r="510" spans="1:4" ht="18">
      <c r="A510" s="110"/>
      <c r="B510" s="121" t="s">
        <v>246</v>
      </c>
      <c r="C510" s="124"/>
      <c r="D510" s="124"/>
    </row>
    <row r="511" spans="1:4" ht="15">
      <c r="A511" s="157"/>
      <c r="B511" s="121" t="s">
        <v>247</v>
      </c>
      <c r="C511" s="124"/>
      <c r="D511" s="124"/>
    </row>
    <row r="512" spans="1:4" ht="18">
      <c r="A512" s="113"/>
      <c r="B512" s="127" t="s">
        <v>88</v>
      </c>
      <c r="C512" s="80">
        <f>SUM(C506:C511)</f>
        <v>138787267021</v>
      </c>
      <c r="D512" s="80">
        <f>SUM(D506:D511)</f>
        <v>124634989533</v>
      </c>
    </row>
    <row r="513" spans="1:4" ht="15.75">
      <c r="A513" s="62">
        <v>26</v>
      </c>
      <c r="B513" s="165" t="s">
        <v>248</v>
      </c>
      <c r="C513" s="106" t="s">
        <v>339</v>
      </c>
      <c r="D513" s="106" t="s">
        <v>302</v>
      </c>
    </row>
    <row r="514" spans="1:4" ht="15">
      <c r="A514" s="135"/>
      <c r="B514" s="132" t="s">
        <v>249</v>
      </c>
      <c r="C514" s="90"/>
      <c r="D514" s="90"/>
    </row>
    <row r="515" spans="1:4" ht="18">
      <c r="A515" s="110" t="s">
        <v>830</v>
      </c>
      <c r="B515" s="132" t="s">
        <v>250</v>
      </c>
      <c r="C515" s="90"/>
      <c r="D515" s="90"/>
    </row>
    <row r="516" spans="1:4" ht="18">
      <c r="A516" s="110" t="s">
        <v>830</v>
      </c>
      <c r="B516" s="132" t="s">
        <v>251</v>
      </c>
      <c r="C516" s="90"/>
      <c r="D516" s="90"/>
    </row>
    <row r="517" spans="1:4" ht="18">
      <c r="A517" s="110" t="s">
        <v>830</v>
      </c>
      <c r="B517" s="132" t="s">
        <v>252</v>
      </c>
      <c r="C517" s="90"/>
      <c r="D517" s="90"/>
    </row>
    <row r="518" spans="1:4" ht="18">
      <c r="A518" s="110" t="s">
        <v>830</v>
      </c>
      <c r="B518" s="132" t="s">
        <v>253</v>
      </c>
      <c r="C518" s="90"/>
      <c r="D518" s="90"/>
    </row>
    <row r="519" spans="1:4" ht="18">
      <c r="A519" s="110" t="s">
        <v>830</v>
      </c>
      <c r="B519" s="132" t="s">
        <v>254</v>
      </c>
      <c r="C519" s="90"/>
      <c r="D519" s="90"/>
    </row>
    <row r="520" spans="1:4" ht="18">
      <c r="A520" s="113"/>
      <c r="B520" s="127" t="s">
        <v>88</v>
      </c>
      <c r="C520" s="80">
        <f>SUM(C514:C519)</f>
        <v>0</v>
      </c>
      <c r="D520" s="80">
        <f>SUM(D514:D519)</f>
        <v>0</v>
      </c>
    </row>
    <row r="521" spans="1:4" ht="15.75">
      <c r="A521" s="62">
        <v>27</v>
      </c>
      <c r="B521" s="165" t="s">
        <v>255</v>
      </c>
      <c r="C521" s="106" t="s">
        <v>339</v>
      </c>
      <c r="D521" s="106" t="s">
        <v>302</v>
      </c>
    </row>
    <row r="522" spans="1:4" ht="18">
      <c r="A522" s="110" t="s">
        <v>830</v>
      </c>
      <c r="B522" s="132" t="s">
        <v>256</v>
      </c>
      <c r="C522" s="92">
        <f>+C506</f>
        <v>90516616768</v>
      </c>
      <c r="D522" s="92">
        <f>+D506</f>
        <v>87677056587</v>
      </c>
    </row>
    <row r="523" spans="1:4" ht="18">
      <c r="A523" s="113" t="s">
        <v>830</v>
      </c>
      <c r="B523" s="132" t="s">
        <v>257</v>
      </c>
      <c r="C523" s="92">
        <f>+C507</f>
        <v>48270650253</v>
      </c>
      <c r="D523" s="92">
        <f>+D507</f>
        <v>36957932946</v>
      </c>
    </row>
    <row r="524" spans="1:4" ht="15.75">
      <c r="A524" s="107">
        <v>28</v>
      </c>
      <c r="B524" s="165" t="s">
        <v>258</v>
      </c>
      <c r="C524" s="106" t="s">
        <v>339</v>
      </c>
      <c r="D524" s="106" t="s">
        <v>302</v>
      </c>
    </row>
    <row r="525" spans="1:4" ht="18">
      <c r="A525" s="110" t="s">
        <v>830</v>
      </c>
      <c r="B525" s="132" t="s">
        <v>259</v>
      </c>
      <c r="C525" s="92">
        <v>88596635230</v>
      </c>
      <c r="D525" s="92">
        <v>86136426055</v>
      </c>
    </row>
    <row r="526" spans="1:4" ht="18">
      <c r="A526" s="110" t="s">
        <v>830</v>
      </c>
      <c r="B526" s="132" t="s">
        <v>260</v>
      </c>
      <c r="C526" s="90"/>
      <c r="D526" s="90"/>
    </row>
    <row r="527" spans="1:4" ht="18">
      <c r="A527" s="110" t="s">
        <v>830</v>
      </c>
      <c r="B527" s="132" t="s">
        <v>261</v>
      </c>
      <c r="C527" s="92">
        <v>45634693352</v>
      </c>
      <c r="D527" s="92">
        <v>36831611656</v>
      </c>
    </row>
    <row r="528" spans="1:4" ht="18">
      <c r="A528" s="110" t="s">
        <v>830</v>
      </c>
      <c r="B528" s="132" t="s">
        <v>262</v>
      </c>
      <c r="C528" s="90"/>
      <c r="D528" s="90"/>
    </row>
    <row r="529" spans="1:4" ht="18">
      <c r="A529" s="110" t="s">
        <v>830</v>
      </c>
      <c r="B529" s="132" t="s">
        <v>263</v>
      </c>
      <c r="C529" s="90"/>
      <c r="D529" s="90"/>
    </row>
    <row r="530" spans="1:4" ht="18">
      <c r="A530" s="110" t="s">
        <v>830</v>
      </c>
      <c r="B530" s="132" t="s">
        <v>264</v>
      </c>
      <c r="C530" s="90"/>
      <c r="D530" s="90"/>
    </row>
    <row r="531" spans="1:4" ht="18">
      <c r="A531" s="110" t="s">
        <v>830</v>
      </c>
      <c r="B531" s="132" t="s">
        <v>265</v>
      </c>
      <c r="C531" s="90"/>
      <c r="D531" s="90"/>
    </row>
    <row r="532" spans="1:4" ht="18">
      <c r="A532" s="110" t="s">
        <v>830</v>
      </c>
      <c r="B532" s="132" t="s">
        <v>266</v>
      </c>
      <c r="C532" s="90"/>
      <c r="D532" s="90"/>
    </row>
    <row r="533" spans="1:4" ht="15.75">
      <c r="A533" s="137"/>
      <c r="B533" s="138" t="s">
        <v>88</v>
      </c>
      <c r="C533" s="90">
        <f>SUM(C525:C532)</f>
        <v>134231328582</v>
      </c>
      <c r="D533" s="90">
        <f>SUM(D525:D532)</f>
        <v>122968037711</v>
      </c>
    </row>
    <row r="534" spans="1:4" ht="15.75">
      <c r="A534" s="107">
        <v>29</v>
      </c>
      <c r="B534" s="120" t="s">
        <v>267</v>
      </c>
      <c r="C534" s="106" t="s">
        <v>339</v>
      </c>
      <c r="D534" s="106" t="s">
        <v>302</v>
      </c>
    </row>
    <row r="535" spans="1:4" ht="18">
      <c r="A535" s="110" t="s">
        <v>830</v>
      </c>
      <c r="B535" s="111" t="s">
        <v>268</v>
      </c>
      <c r="C535" s="166">
        <v>26664603</v>
      </c>
      <c r="D535" s="166">
        <v>14657844</v>
      </c>
    </row>
    <row r="536" spans="1:4" ht="18">
      <c r="A536" s="110" t="s">
        <v>830</v>
      </c>
      <c r="B536" s="111" t="s">
        <v>300</v>
      </c>
      <c r="C536" s="92"/>
      <c r="D536" s="92"/>
    </row>
    <row r="537" spans="1:4" ht="18">
      <c r="A537" s="110" t="s">
        <v>830</v>
      </c>
      <c r="B537" s="111" t="s">
        <v>269</v>
      </c>
      <c r="C537" s="92">
        <v>0</v>
      </c>
      <c r="D537" s="92">
        <v>217000000</v>
      </c>
    </row>
    <row r="538" spans="1:4" ht="18">
      <c r="A538" s="110" t="s">
        <v>830</v>
      </c>
      <c r="B538" s="111" t="s">
        <v>270</v>
      </c>
      <c r="C538" s="92"/>
      <c r="D538" s="92"/>
    </row>
    <row r="539" spans="1:4" ht="18">
      <c r="A539" s="110" t="s">
        <v>830</v>
      </c>
      <c r="B539" s="143" t="s">
        <v>271</v>
      </c>
      <c r="C539" s="124"/>
      <c r="D539" s="124"/>
    </row>
    <row r="540" spans="1:4" ht="18">
      <c r="A540" s="110" t="s">
        <v>830</v>
      </c>
      <c r="B540" s="143" t="s">
        <v>272</v>
      </c>
      <c r="C540" s="124"/>
      <c r="D540" s="124"/>
    </row>
    <row r="541" spans="1:4" ht="18">
      <c r="A541" s="110" t="s">
        <v>830</v>
      </c>
      <c r="B541" s="143" t="s">
        <v>273</v>
      </c>
      <c r="C541" s="124"/>
      <c r="D541" s="124"/>
    </row>
    <row r="542" spans="1:4" ht="18">
      <c r="A542" s="110" t="s">
        <v>830</v>
      </c>
      <c r="B542" s="143" t="s">
        <v>275</v>
      </c>
      <c r="C542" s="92"/>
      <c r="D542" s="92"/>
    </row>
    <row r="543" spans="1:4" ht="18">
      <c r="A543" s="113"/>
      <c r="B543" s="138" t="s">
        <v>88</v>
      </c>
      <c r="C543" s="224">
        <f>SUM(C535:C542)</f>
        <v>26664603</v>
      </c>
      <c r="D543" s="224">
        <f>SUM(D535:D542)</f>
        <v>231657844</v>
      </c>
    </row>
    <row r="544" spans="1:4" ht="15.75">
      <c r="A544" s="107">
        <v>30</v>
      </c>
      <c r="B544" s="167" t="s">
        <v>276</v>
      </c>
      <c r="C544" s="106" t="s">
        <v>339</v>
      </c>
      <c r="D544" s="106" t="s">
        <v>302</v>
      </c>
    </row>
    <row r="545" spans="1:4" ht="18">
      <c r="A545" s="110" t="s">
        <v>830</v>
      </c>
      <c r="B545" s="111" t="s">
        <v>277</v>
      </c>
      <c r="C545" s="166">
        <f>481737780-C547</f>
        <v>66777780</v>
      </c>
      <c r="D545" s="166">
        <v>261618056</v>
      </c>
    </row>
    <row r="546" spans="1:4" ht="18">
      <c r="A546" s="110" t="s">
        <v>830</v>
      </c>
      <c r="B546" s="111" t="s">
        <v>278</v>
      </c>
      <c r="C546" s="92"/>
      <c r="D546" s="92"/>
    </row>
    <row r="547" spans="1:4" ht="18">
      <c r="A547" s="110" t="s">
        <v>830</v>
      </c>
      <c r="B547" s="111" t="s">
        <v>279</v>
      </c>
      <c r="C547" s="166">
        <v>414960000</v>
      </c>
      <c r="D547" s="166">
        <v>0</v>
      </c>
    </row>
    <row r="548" spans="1:4" ht="18">
      <c r="A548" s="110" t="s">
        <v>830</v>
      </c>
      <c r="B548" s="111" t="s">
        <v>280</v>
      </c>
      <c r="C548" s="90"/>
      <c r="D548" s="90"/>
    </row>
    <row r="549" spans="1:4" ht="18">
      <c r="A549" s="110" t="s">
        <v>830</v>
      </c>
      <c r="B549" s="143" t="s">
        <v>281</v>
      </c>
      <c r="C549" s="168"/>
      <c r="D549" s="168"/>
    </row>
    <row r="550" spans="1:4" ht="18">
      <c r="A550" s="110" t="s">
        <v>830</v>
      </c>
      <c r="B550" s="143" t="s">
        <v>283</v>
      </c>
      <c r="C550" s="168"/>
      <c r="D550" s="168"/>
    </row>
    <row r="551" spans="1:4" ht="18">
      <c r="A551" s="110" t="s">
        <v>830</v>
      </c>
      <c r="B551" s="143" t="s">
        <v>284</v>
      </c>
      <c r="C551" s="166">
        <v>-20670681</v>
      </c>
      <c r="D551" s="166">
        <v>577922986</v>
      </c>
    </row>
    <row r="552" spans="1:4" ht="18">
      <c r="A552" s="110" t="s">
        <v>830</v>
      </c>
      <c r="B552" s="143" t="s">
        <v>285</v>
      </c>
      <c r="C552" s="124">
        <v>0</v>
      </c>
      <c r="D552" s="124">
        <v>0</v>
      </c>
    </row>
    <row r="553" spans="1:4" ht="18">
      <c r="A553" s="113"/>
      <c r="B553" s="146" t="s">
        <v>66</v>
      </c>
      <c r="C553" s="80">
        <f>SUM(C545:C552)</f>
        <v>461067099</v>
      </c>
      <c r="D553" s="80">
        <f>SUM(D545:D552)</f>
        <v>839541042</v>
      </c>
    </row>
    <row r="554" spans="1:4" ht="15.75">
      <c r="A554" s="107">
        <v>31</v>
      </c>
      <c r="B554" s="108" t="s">
        <v>304</v>
      </c>
      <c r="C554" s="106" t="s">
        <v>339</v>
      </c>
      <c r="D554" s="106" t="s">
        <v>302</v>
      </c>
    </row>
    <row r="555" spans="1:4" ht="18">
      <c r="A555" s="110" t="s">
        <v>830</v>
      </c>
      <c r="B555" s="111" t="s">
        <v>305</v>
      </c>
      <c r="C555" s="92">
        <v>0</v>
      </c>
      <c r="D555" s="92">
        <v>0</v>
      </c>
    </row>
    <row r="556" spans="1:4" ht="18">
      <c r="A556" s="110" t="s">
        <v>830</v>
      </c>
      <c r="B556" s="111" t="s">
        <v>306</v>
      </c>
      <c r="C556" s="92"/>
      <c r="D556" s="92"/>
    </row>
    <row r="557" spans="1:4" ht="18">
      <c r="A557" s="122"/>
      <c r="B557" s="143" t="s">
        <v>307</v>
      </c>
      <c r="C557" s="124"/>
      <c r="D557" s="124"/>
    </row>
    <row r="558" spans="1:4" ht="18">
      <c r="A558" s="113" t="s">
        <v>830</v>
      </c>
      <c r="B558" s="148" t="s">
        <v>308</v>
      </c>
      <c r="C558" s="168">
        <f>+C555</f>
        <v>0</v>
      </c>
      <c r="D558" s="168">
        <f>+D555</f>
        <v>0</v>
      </c>
    </row>
    <row r="559" spans="1:4" ht="15.75">
      <c r="A559" s="107">
        <v>32</v>
      </c>
      <c r="B559" s="108" t="s">
        <v>309</v>
      </c>
      <c r="C559" s="106" t="s">
        <v>339</v>
      </c>
      <c r="D559" s="106" t="s">
        <v>302</v>
      </c>
    </row>
    <row r="560" spans="1:4" ht="18">
      <c r="A560" s="110" t="s">
        <v>830</v>
      </c>
      <c r="B560" s="111" t="s">
        <v>317</v>
      </c>
      <c r="C560" s="92"/>
      <c r="D560" s="92"/>
    </row>
    <row r="561" spans="1:4" ht="15">
      <c r="A561" s="157"/>
      <c r="B561" s="111" t="s">
        <v>172</v>
      </c>
      <c r="C561" s="92"/>
      <c r="D561" s="92"/>
    </row>
    <row r="562" spans="1:4" ht="18">
      <c r="A562" s="110" t="s">
        <v>830</v>
      </c>
      <c r="B562" s="111" t="s">
        <v>318</v>
      </c>
      <c r="C562" s="92"/>
      <c r="D562" s="92"/>
    </row>
    <row r="563" spans="1:4" ht="15">
      <c r="A563" s="157"/>
      <c r="B563" s="111" t="s">
        <v>319</v>
      </c>
      <c r="C563" s="92"/>
      <c r="D563" s="92"/>
    </row>
    <row r="564" spans="1:4" ht="18">
      <c r="A564" s="110" t="s">
        <v>830</v>
      </c>
      <c r="B564" s="111" t="s">
        <v>320</v>
      </c>
      <c r="C564" s="141"/>
      <c r="D564" s="141"/>
    </row>
    <row r="565" spans="1:4" ht="18">
      <c r="A565" s="110"/>
      <c r="B565" s="139" t="s">
        <v>153</v>
      </c>
      <c r="C565" s="140"/>
      <c r="D565" s="140"/>
    </row>
    <row r="566" spans="1:4" ht="18">
      <c r="A566" s="110" t="s">
        <v>830</v>
      </c>
      <c r="B566" s="139" t="s">
        <v>321</v>
      </c>
      <c r="C566" s="140"/>
      <c r="D566" s="140"/>
    </row>
    <row r="567" spans="1:4" ht="18">
      <c r="A567" s="110"/>
      <c r="B567" s="139" t="s">
        <v>322</v>
      </c>
      <c r="C567" s="140"/>
      <c r="D567" s="140"/>
    </row>
    <row r="568" spans="1:4" ht="18">
      <c r="A568" s="110" t="s">
        <v>830</v>
      </c>
      <c r="B568" s="139" t="s">
        <v>323</v>
      </c>
      <c r="C568" s="140"/>
      <c r="D568" s="140"/>
    </row>
    <row r="569" spans="1:4" ht="15">
      <c r="A569" s="157"/>
      <c r="B569" s="170" t="s">
        <v>324</v>
      </c>
      <c r="C569" s="109"/>
      <c r="D569" s="109"/>
    </row>
    <row r="570" spans="1:4" ht="18">
      <c r="A570" s="110" t="s">
        <v>830</v>
      </c>
      <c r="B570" s="111" t="s">
        <v>325</v>
      </c>
      <c r="C570" s="92">
        <v>0</v>
      </c>
      <c r="D570" s="92">
        <v>0</v>
      </c>
    </row>
    <row r="571" spans="1:4" ht="18">
      <c r="A571" s="113" t="s">
        <v>830</v>
      </c>
      <c r="B571" s="148" t="s">
        <v>326</v>
      </c>
      <c r="C571" s="171"/>
      <c r="D571" s="171"/>
    </row>
    <row r="572" spans="1:4" ht="15.75">
      <c r="A572" s="107">
        <v>33</v>
      </c>
      <c r="B572" s="108" t="s">
        <v>327</v>
      </c>
      <c r="C572" s="106" t="s">
        <v>339</v>
      </c>
      <c r="D572" s="106" t="s">
        <v>302</v>
      </c>
    </row>
    <row r="573" spans="1:4" ht="18">
      <c r="A573" s="110" t="s">
        <v>830</v>
      </c>
      <c r="B573" s="111" t="s">
        <v>328</v>
      </c>
      <c r="C573" s="92">
        <f>25540729501+46911282+8719124</f>
        <v>25596359907</v>
      </c>
      <c r="D573" s="92">
        <f>20299646047+31475552+217364</f>
        <v>20331338963</v>
      </c>
    </row>
    <row r="574" spans="1:4" ht="18">
      <c r="A574" s="110"/>
      <c r="B574" s="111" t="s">
        <v>329</v>
      </c>
      <c r="C574" s="92">
        <f>104128269+19616106+93088705</f>
        <v>216833080</v>
      </c>
      <c r="D574" s="92">
        <f>186345102+24224304+44199112</f>
        <v>254768518</v>
      </c>
    </row>
    <row r="575" spans="1:4" ht="18">
      <c r="A575" s="110" t="s">
        <v>830</v>
      </c>
      <c r="B575" s="111" t="s">
        <v>330</v>
      </c>
      <c r="C575" s="92">
        <f>8614210635+717704323+2017854057</f>
        <v>11349769015</v>
      </c>
      <c r="D575" s="92">
        <f>7213409503+581553342+1859883536</f>
        <v>9654846381</v>
      </c>
    </row>
    <row r="576" spans="1:4" ht="18">
      <c r="A576" s="110" t="s">
        <v>830</v>
      </c>
      <c r="B576" s="111" t="s">
        <v>331</v>
      </c>
      <c r="C576" s="92">
        <f>3177103644+243881250+404162063</f>
        <v>3825146957</v>
      </c>
      <c r="D576" s="92">
        <f>3165560230+273731640+480964884</f>
        <v>3920256754</v>
      </c>
    </row>
    <row r="577" spans="1:4" ht="18">
      <c r="A577" s="110" t="s">
        <v>830</v>
      </c>
      <c r="B577" s="111" t="s">
        <v>332</v>
      </c>
      <c r="C577" s="92">
        <f>824932789+112951035+641985010+93699900</f>
        <v>1673568734</v>
      </c>
      <c r="D577" s="92">
        <f>1051779042+184535761+603155711+56258000+17120000</f>
        <v>1912848514</v>
      </c>
    </row>
    <row r="578" spans="1:4" ht="18">
      <c r="A578" s="110" t="s">
        <v>830</v>
      </c>
      <c r="B578" s="111" t="s">
        <v>333</v>
      </c>
      <c r="C578" s="92">
        <f>865761904+295961037+7771604283</f>
        <v>8933327224</v>
      </c>
      <c r="D578" s="92">
        <f>5005570490+162127148+937394986</f>
        <v>6105092624</v>
      </c>
    </row>
    <row r="579" spans="1:5" ht="18">
      <c r="A579" s="113"/>
      <c r="B579" s="68" t="s">
        <v>66</v>
      </c>
      <c r="C579" s="80">
        <f>SUM(C573:C578)</f>
        <v>51595004917</v>
      </c>
      <c r="D579" s="80">
        <f>SUM(D573:D578)</f>
        <v>42179151754</v>
      </c>
      <c r="E579" s="92"/>
    </row>
    <row r="580" spans="1:4" ht="18">
      <c r="A580" s="225"/>
      <c r="B580" s="226"/>
      <c r="C580" s="187"/>
      <c r="D580" s="187"/>
    </row>
    <row r="581" spans="1:4" ht="15.75">
      <c r="A581" s="222" t="s">
        <v>334</v>
      </c>
      <c r="B581" s="306" t="s">
        <v>460</v>
      </c>
      <c r="C581" s="306"/>
      <c r="D581" s="306"/>
    </row>
    <row r="582" spans="1:4" ht="18">
      <c r="A582" s="102"/>
      <c r="C582" s="103"/>
      <c r="D582" s="103"/>
    </row>
    <row r="583" spans="1:4" ht="15.75">
      <c r="A583" s="119">
        <v>34</v>
      </c>
      <c r="B583" s="167" t="s">
        <v>335</v>
      </c>
      <c r="C583" s="106" t="s">
        <v>339</v>
      </c>
      <c r="D583" s="106" t="s">
        <v>302</v>
      </c>
    </row>
    <row r="584" spans="1:4" ht="18">
      <c r="A584" s="110"/>
      <c r="B584" s="151" t="s">
        <v>336</v>
      </c>
      <c r="C584" s="92"/>
      <c r="D584" s="92"/>
    </row>
    <row r="585" spans="1:4" ht="15">
      <c r="A585" s="135" t="s">
        <v>141</v>
      </c>
      <c r="B585" s="111" t="s">
        <v>337</v>
      </c>
      <c r="C585" s="92"/>
      <c r="D585" s="92"/>
    </row>
    <row r="586" spans="1:4" ht="18">
      <c r="A586" s="110"/>
      <c r="B586" s="111" t="s">
        <v>342</v>
      </c>
      <c r="C586" s="92"/>
      <c r="D586" s="92"/>
    </row>
    <row r="587" spans="1:4" ht="18">
      <c r="A587" s="110" t="s">
        <v>830</v>
      </c>
      <c r="B587" s="111" t="s">
        <v>343</v>
      </c>
      <c r="C587" s="92"/>
      <c r="D587" s="92"/>
    </row>
    <row r="588" spans="1:4" ht="18">
      <c r="A588" s="110" t="s">
        <v>830</v>
      </c>
      <c r="B588" s="143" t="s">
        <v>344</v>
      </c>
      <c r="C588" s="124"/>
      <c r="D588" s="124"/>
    </row>
    <row r="589" spans="1:4" ht="15">
      <c r="A589" s="135" t="s">
        <v>146</v>
      </c>
      <c r="B589" s="143" t="s">
        <v>345</v>
      </c>
      <c r="C589" s="124"/>
      <c r="D589" s="124"/>
    </row>
    <row r="590" spans="1:4" ht="18">
      <c r="A590" s="110" t="s">
        <v>830</v>
      </c>
      <c r="B590" s="143" t="s">
        <v>347</v>
      </c>
      <c r="C590" s="124"/>
      <c r="D590" s="124"/>
    </row>
    <row r="591" spans="1:4" ht="18">
      <c r="A591" s="110" t="s">
        <v>830</v>
      </c>
      <c r="B591" s="143" t="s">
        <v>348</v>
      </c>
      <c r="C591" s="124"/>
      <c r="D591" s="124"/>
    </row>
    <row r="592" spans="1:4" ht="18">
      <c r="A592" s="122"/>
      <c r="B592" s="143" t="s">
        <v>349</v>
      </c>
      <c r="C592" s="124"/>
      <c r="D592" s="124"/>
    </row>
    <row r="593" spans="1:4" ht="18">
      <c r="A593" s="110" t="s">
        <v>830</v>
      </c>
      <c r="B593" s="143" t="s">
        <v>350</v>
      </c>
      <c r="C593" s="124"/>
      <c r="D593" s="124"/>
    </row>
    <row r="594" spans="1:4" ht="18">
      <c r="A594" s="122"/>
      <c r="B594" s="143" t="s">
        <v>351</v>
      </c>
      <c r="C594" s="124"/>
      <c r="D594" s="124"/>
    </row>
    <row r="595" spans="1:4" ht="15">
      <c r="A595" s="135" t="s">
        <v>192</v>
      </c>
      <c r="B595" s="143" t="s">
        <v>352</v>
      </c>
      <c r="C595" s="124"/>
      <c r="D595" s="124"/>
    </row>
    <row r="596" spans="1:4" ht="15">
      <c r="A596" s="135"/>
      <c r="B596" s="143" t="s">
        <v>353</v>
      </c>
      <c r="C596" s="124"/>
      <c r="D596" s="124"/>
    </row>
    <row r="597" spans="1:4" ht="15">
      <c r="A597" s="135"/>
      <c r="B597" s="148" t="s">
        <v>354</v>
      </c>
      <c r="C597" s="149"/>
      <c r="D597" s="149"/>
    </row>
    <row r="598" spans="1:4" ht="18">
      <c r="A598" s="225"/>
      <c r="B598" s="220"/>
      <c r="C598" s="221"/>
      <c r="D598" s="221"/>
    </row>
    <row r="599" spans="1:4" ht="15.75">
      <c r="A599" s="222" t="s">
        <v>355</v>
      </c>
      <c r="B599" s="306" t="s">
        <v>356</v>
      </c>
      <c r="C599" s="306"/>
      <c r="D599" s="306"/>
    </row>
    <row r="600" spans="1:4" ht="18">
      <c r="A600" s="102"/>
      <c r="C600" s="103"/>
      <c r="D600" s="103"/>
    </row>
    <row r="601" spans="1:4" ht="15.75">
      <c r="A601" s="119"/>
      <c r="B601" s="144"/>
      <c r="C601" s="106" t="s">
        <v>339</v>
      </c>
      <c r="D601" s="106" t="s">
        <v>302</v>
      </c>
    </row>
    <row r="602" spans="1:4" ht="15">
      <c r="A602" s="135">
        <v>1</v>
      </c>
      <c r="B602" s="111" t="s">
        <v>357</v>
      </c>
      <c r="C602" s="90"/>
      <c r="D602" s="90"/>
    </row>
    <row r="603" spans="1:4" ht="15">
      <c r="A603" s="135">
        <v>2</v>
      </c>
      <c r="B603" s="111" t="s">
        <v>358</v>
      </c>
      <c r="C603" s="90"/>
      <c r="D603" s="90"/>
    </row>
    <row r="604" spans="1:4" ht="15">
      <c r="A604" s="135">
        <v>3</v>
      </c>
      <c r="B604" s="111" t="s">
        <v>359</v>
      </c>
      <c r="C604" s="90"/>
      <c r="D604" s="90"/>
    </row>
    <row r="605" spans="1:4" ht="15.75">
      <c r="A605" s="135"/>
      <c r="B605" s="151" t="s">
        <v>360</v>
      </c>
      <c r="C605" s="90"/>
      <c r="D605" s="90"/>
    </row>
    <row r="606" spans="1:4" ht="15.75">
      <c r="A606" s="135"/>
      <c r="B606" s="151" t="s">
        <v>379</v>
      </c>
      <c r="C606" s="90"/>
      <c r="D606" s="90"/>
    </row>
    <row r="607" spans="1:4" ht="15">
      <c r="A607" s="135"/>
      <c r="B607" s="111" t="s">
        <v>380</v>
      </c>
      <c r="C607" s="92"/>
      <c r="D607" s="92">
        <v>217000000</v>
      </c>
    </row>
    <row r="608" spans="1:4" ht="15">
      <c r="A608" s="135"/>
      <c r="B608" s="111" t="s">
        <v>480</v>
      </c>
      <c r="C608" s="92">
        <v>0</v>
      </c>
      <c r="D608" s="92">
        <v>0</v>
      </c>
    </row>
    <row r="609" spans="1:4" ht="15.75">
      <c r="A609" s="135"/>
      <c r="B609" s="151" t="s">
        <v>361</v>
      </c>
      <c r="C609" s="90"/>
      <c r="D609" s="90"/>
    </row>
    <row r="610" spans="1:4" ht="15">
      <c r="A610" s="135"/>
      <c r="B610" s="111" t="s">
        <v>362</v>
      </c>
      <c r="C610" s="92">
        <f>161869033+16460780+176342400+189612828</f>
        <v>544285041</v>
      </c>
      <c r="D610" s="92">
        <f>137085398+87150240+188290584</f>
        <v>412526222</v>
      </c>
    </row>
    <row r="611" spans="1:4" ht="15">
      <c r="A611" s="135"/>
      <c r="B611" s="111" t="s">
        <v>363</v>
      </c>
      <c r="C611" s="92"/>
      <c r="D611" s="92"/>
    </row>
    <row r="612" spans="1:4" ht="15">
      <c r="A612" s="135"/>
      <c r="B612" s="111" t="s">
        <v>364</v>
      </c>
      <c r="C612" s="92">
        <f>1603217084+90000000</f>
        <v>1693217084</v>
      </c>
      <c r="D612" s="92">
        <f>2199584061+60000000</f>
        <v>2259584061</v>
      </c>
    </row>
    <row r="613" spans="1:4" ht="15">
      <c r="A613" s="135"/>
      <c r="B613" s="111" t="s">
        <v>365</v>
      </c>
      <c r="C613" s="92"/>
      <c r="D613" s="92"/>
    </row>
    <row r="614" spans="1:4" ht="15">
      <c r="A614" s="135"/>
      <c r="B614" s="111" t="s">
        <v>380</v>
      </c>
      <c r="C614" s="92"/>
      <c r="D614" s="92"/>
    </row>
    <row r="615" spans="1:4" ht="15.75">
      <c r="A615" s="135"/>
      <c r="B615" s="151" t="s">
        <v>804</v>
      </c>
      <c r="C615" s="92"/>
      <c r="D615" s="92"/>
    </row>
    <row r="616" spans="1:4" ht="15">
      <c r="A616" s="135"/>
      <c r="B616" s="111" t="s">
        <v>362</v>
      </c>
      <c r="C616" s="92">
        <v>27003738334</v>
      </c>
      <c r="D616" s="92">
        <v>18718114867</v>
      </c>
    </row>
    <row r="617" spans="1:4" ht="15">
      <c r="A617" s="135"/>
      <c r="B617" s="111" t="s">
        <v>381</v>
      </c>
      <c r="C617" s="92"/>
      <c r="D617" s="92"/>
    </row>
    <row r="618" spans="1:4" ht="15.75">
      <c r="A618" s="135"/>
      <c r="B618" s="151" t="s">
        <v>694</v>
      </c>
      <c r="C618" s="92"/>
      <c r="D618" s="92"/>
    </row>
    <row r="619" spans="1:4" ht="15">
      <c r="A619" s="135"/>
      <c r="B619" s="111" t="s">
        <v>695</v>
      </c>
      <c r="C619" s="92">
        <v>4242040000</v>
      </c>
      <c r="D619" s="92"/>
    </row>
    <row r="620" spans="1:9" ht="15.75">
      <c r="A620" s="135"/>
      <c r="B620" s="151" t="s">
        <v>366</v>
      </c>
      <c r="C620" s="173" t="s">
        <v>340</v>
      </c>
      <c r="D620" s="173" t="s">
        <v>310</v>
      </c>
      <c r="E620" s="73"/>
      <c r="F620" s="177"/>
      <c r="G620" s="177"/>
      <c r="H620" s="177"/>
      <c r="I620" s="177"/>
    </row>
    <row r="621" spans="1:4" ht="15.75">
      <c r="A621" s="135"/>
      <c r="B621" s="151" t="s">
        <v>367</v>
      </c>
      <c r="C621" s="92"/>
      <c r="D621" s="92"/>
    </row>
    <row r="622" spans="1:4" ht="15">
      <c r="A622" s="135"/>
      <c r="B622" s="174" t="s">
        <v>361</v>
      </c>
      <c r="C622" s="92"/>
      <c r="D622" s="92">
        <v>73193669</v>
      </c>
    </row>
    <row r="623" spans="1:4" ht="15">
      <c r="A623" s="135"/>
      <c r="B623" s="174" t="s">
        <v>804</v>
      </c>
      <c r="C623" s="92"/>
      <c r="D623" s="92"/>
    </row>
    <row r="624" spans="1:4" ht="15">
      <c r="A624" s="135"/>
      <c r="B624" s="174" t="s">
        <v>670</v>
      </c>
      <c r="C624" s="92"/>
      <c r="D624" s="92"/>
    </row>
    <row r="625" spans="1:4" ht="15">
      <c r="A625" s="135"/>
      <c r="B625" s="174" t="s">
        <v>167</v>
      </c>
      <c r="C625" s="92">
        <v>8510511066</v>
      </c>
      <c r="D625" s="92">
        <v>6714862747</v>
      </c>
    </row>
    <row r="626" spans="1:4" ht="15">
      <c r="A626" s="135"/>
      <c r="B626" s="174" t="s">
        <v>168</v>
      </c>
      <c r="C626" s="92"/>
      <c r="D626" s="92">
        <v>5700000</v>
      </c>
    </row>
    <row r="627" spans="1:4" ht="15.75">
      <c r="A627" s="135"/>
      <c r="B627" s="151" t="s">
        <v>696</v>
      </c>
      <c r="C627" s="92"/>
      <c r="D627" s="92"/>
    </row>
    <row r="628" spans="1:4" ht="15">
      <c r="A628" s="135"/>
      <c r="B628" s="174" t="s">
        <v>804</v>
      </c>
      <c r="C628" s="92"/>
      <c r="D628" s="92"/>
    </row>
    <row r="629" spans="1:4" ht="15">
      <c r="A629" s="135"/>
      <c r="B629" s="174" t="s">
        <v>361</v>
      </c>
      <c r="C629" s="92">
        <v>102951823</v>
      </c>
      <c r="D629" s="92"/>
    </row>
    <row r="630" spans="1:4" ht="15.75">
      <c r="A630" s="135"/>
      <c r="B630" s="151" t="s">
        <v>368</v>
      </c>
      <c r="C630" s="92"/>
      <c r="D630" s="92"/>
    </row>
    <row r="631" spans="1:4" ht="15">
      <c r="A631" s="135"/>
      <c r="B631" s="174" t="s">
        <v>369</v>
      </c>
      <c r="C631" s="92">
        <v>0</v>
      </c>
      <c r="D631" s="92">
        <v>4657000000</v>
      </c>
    </row>
    <row r="632" spans="1:4" ht="15.75">
      <c r="A632" s="135"/>
      <c r="B632" s="151" t="s">
        <v>370</v>
      </c>
      <c r="C632" s="92"/>
      <c r="D632" s="92"/>
    </row>
    <row r="633" spans="1:4" ht="15">
      <c r="A633" s="135"/>
      <c r="B633" s="174" t="s">
        <v>361</v>
      </c>
      <c r="C633" s="92">
        <v>5000000000</v>
      </c>
      <c r="D633" s="92">
        <v>5000000000</v>
      </c>
    </row>
    <row r="634" spans="1:4" ht="15">
      <c r="A634" s="135">
        <v>4</v>
      </c>
      <c r="B634" s="111" t="s">
        <v>371</v>
      </c>
      <c r="C634" s="90"/>
      <c r="D634" s="90"/>
    </row>
    <row r="635" spans="1:4" ht="15">
      <c r="A635" s="135"/>
      <c r="B635" s="111" t="s">
        <v>372</v>
      </c>
      <c r="C635" s="92"/>
      <c r="D635" s="92"/>
    </row>
    <row r="636" spans="1:4" ht="15">
      <c r="A636" s="135"/>
      <c r="B636" s="111" t="s">
        <v>373</v>
      </c>
      <c r="C636" s="90"/>
      <c r="D636" s="90"/>
    </row>
    <row r="637" spans="1:4" ht="15">
      <c r="A637" s="135">
        <v>5</v>
      </c>
      <c r="B637" s="111" t="s">
        <v>375</v>
      </c>
      <c r="C637" s="90"/>
      <c r="D637" s="90"/>
    </row>
    <row r="638" spans="1:4" ht="15">
      <c r="A638" s="135"/>
      <c r="B638" s="111" t="s">
        <v>376</v>
      </c>
      <c r="C638" s="90"/>
      <c r="D638" s="90"/>
    </row>
    <row r="639" spans="1:4" ht="15">
      <c r="A639" s="135">
        <v>6</v>
      </c>
      <c r="B639" s="111" t="s">
        <v>377</v>
      </c>
      <c r="C639" s="90"/>
      <c r="D639" s="90"/>
    </row>
    <row r="640" spans="1:4" ht="15">
      <c r="A640" s="137">
        <v>7</v>
      </c>
      <c r="B640" s="148" t="s">
        <v>356</v>
      </c>
      <c r="C640" s="80"/>
      <c r="D640" s="80"/>
    </row>
    <row r="641" spans="1:4" ht="18">
      <c r="A641" s="102"/>
      <c r="B641" s="307" t="s">
        <v>166</v>
      </c>
      <c r="C641" s="307"/>
      <c r="D641" s="307"/>
    </row>
    <row r="642" spans="1:4" ht="18">
      <c r="A642" s="281" t="s">
        <v>378</v>
      </c>
      <c r="B642" s="281"/>
      <c r="C642" s="281"/>
      <c r="D642" s="281"/>
    </row>
  </sheetData>
  <sheetProtection/>
  <mergeCells count="12">
    <mergeCell ref="B319:D319"/>
    <mergeCell ref="A320:D320"/>
    <mergeCell ref="B2:D2"/>
    <mergeCell ref="B181:D181"/>
    <mergeCell ref="B259:D259"/>
    <mergeCell ref="B277:D277"/>
    <mergeCell ref="B599:D599"/>
    <mergeCell ref="B641:D641"/>
    <mergeCell ref="A642:D642"/>
    <mergeCell ref="B324:D324"/>
    <mergeCell ref="B503:D503"/>
    <mergeCell ref="B581:D581"/>
  </mergeCells>
  <printOptions/>
  <pageMargins left="0.73" right="0.25" top="0.52" bottom="0.61" header="0.22" footer="0.4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93"/>
  <sheetViews>
    <sheetView zoomScalePageLayoutView="0" workbookViewId="0" topLeftCell="A1">
      <selection activeCell="C31" sqref="A1:G31"/>
    </sheetView>
  </sheetViews>
  <sheetFormatPr defaultColWidth="8.796875" defaultRowHeight="14.25"/>
  <cols>
    <col min="1" max="1" width="31.69921875" style="0" customWidth="1"/>
    <col min="2" max="2" width="14.59765625" style="0" customWidth="1"/>
    <col min="3" max="3" width="15.8984375" style="0" customWidth="1"/>
    <col min="4" max="4" width="16" style="0" customWidth="1"/>
    <col min="5" max="5" width="15.09765625" style="0" customWidth="1"/>
    <col min="6" max="6" width="14.69921875" style="0" customWidth="1"/>
    <col min="7" max="7" width="15.09765625" style="0" customWidth="1"/>
    <col min="8" max="8" width="13.5" style="0" bestFit="1" customWidth="1"/>
    <col min="9" max="9" width="12.19921875" style="0" customWidth="1"/>
  </cols>
  <sheetData>
    <row r="1" ht="17.25" customHeight="1"/>
    <row r="2" spans="1:7" ht="24.75" customHeight="1">
      <c r="A2" s="282" t="s">
        <v>382</v>
      </c>
      <c r="B2" s="282"/>
      <c r="C2" s="282"/>
      <c r="D2" s="282"/>
      <c r="E2" s="282"/>
      <c r="F2" s="282"/>
      <c r="G2" s="282"/>
    </row>
    <row r="3" spans="1:7" ht="15">
      <c r="A3" s="310" t="s">
        <v>341</v>
      </c>
      <c r="B3" s="310"/>
      <c r="C3" s="310"/>
      <c r="D3" s="310"/>
      <c r="E3" s="310"/>
      <c r="F3" s="310"/>
      <c r="G3" s="310"/>
    </row>
    <row r="4" spans="1:7" ht="15.75">
      <c r="A4" s="43"/>
      <c r="B4" s="43"/>
      <c r="D4" s="43"/>
      <c r="E4" s="275"/>
      <c r="F4" s="275"/>
      <c r="G4" s="275"/>
    </row>
    <row r="5" spans="1:7" ht="25.5">
      <c r="A5" s="179" t="s">
        <v>491</v>
      </c>
      <c r="B5" s="75" t="s">
        <v>383</v>
      </c>
      <c r="C5" s="75" t="s">
        <v>384</v>
      </c>
      <c r="D5" s="75" t="s">
        <v>385</v>
      </c>
      <c r="E5" s="75" t="s">
        <v>386</v>
      </c>
      <c r="F5" s="75" t="s">
        <v>387</v>
      </c>
      <c r="G5" s="75" t="s">
        <v>775</v>
      </c>
    </row>
    <row r="6" spans="1:7" ht="15">
      <c r="A6" s="180" t="s">
        <v>388</v>
      </c>
      <c r="B6" s="111"/>
      <c r="C6" s="111"/>
      <c r="D6" s="111"/>
      <c r="E6" s="111"/>
      <c r="F6" s="111"/>
      <c r="G6" s="111"/>
    </row>
    <row r="7" spans="1:7" ht="14.25" customHeight="1">
      <c r="A7" s="181" t="s">
        <v>770</v>
      </c>
      <c r="B7" s="182">
        <v>17266806551</v>
      </c>
      <c r="C7" s="182">
        <v>1765674020</v>
      </c>
      <c r="D7" s="182">
        <v>76394666937</v>
      </c>
      <c r="E7" s="182">
        <v>831122251</v>
      </c>
      <c r="F7" s="182">
        <v>124192700</v>
      </c>
      <c r="G7" s="182">
        <f>SUM(B7:F7)</f>
        <v>96382462459</v>
      </c>
    </row>
    <row r="8" spans="1:7" ht="14.25" customHeight="1">
      <c r="A8" s="181" t="s">
        <v>389</v>
      </c>
      <c r="B8" s="183"/>
      <c r="C8" s="183"/>
      <c r="D8" s="183"/>
      <c r="E8" s="183"/>
      <c r="F8" s="183"/>
      <c r="G8" s="183"/>
    </row>
    <row r="9" spans="1:7" ht="14.25" customHeight="1">
      <c r="A9" s="181" t="s">
        <v>390</v>
      </c>
      <c r="B9" s="183"/>
      <c r="C9" s="183"/>
      <c r="D9" s="183">
        <v>469824407</v>
      </c>
      <c r="E9" s="183"/>
      <c r="F9" s="183"/>
      <c r="G9" s="183">
        <f>SUM(B9:F9)</f>
        <v>469824407</v>
      </c>
    </row>
    <row r="10" spans="1:7" ht="14.25" customHeight="1">
      <c r="A10" s="181" t="s">
        <v>391</v>
      </c>
      <c r="B10" s="183"/>
      <c r="C10" s="183"/>
      <c r="D10" s="183"/>
      <c r="E10" s="183"/>
      <c r="F10" s="183"/>
      <c r="G10" s="183"/>
    </row>
    <row r="11" spans="1:7" ht="14.25" customHeight="1">
      <c r="A11" s="181" t="s">
        <v>400</v>
      </c>
      <c r="B11" s="183"/>
      <c r="C11" s="183"/>
      <c r="D11" s="183"/>
      <c r="E11" s="183"/>
      <c r="F11" s="183"/>
      <c r="G11" s="183"/>
    </row>
    <row r="12" spans="1:7" ht="14.25" customHeight="1">
      <c r="A12" s="181" t="s">
        <v>401</v>
      </c>
      <c r="B12" s="183"/>
      <c r="C12" s="183"/>
      <c r="D12" s="183"/>
      <c r="E12" s="183"/>
      <c r="F12" s="183"/>
      <c r="G12" s="183"/>
    </row>
    <row r="13" spans="1:7" ht="14.25" customHeight="1">
      <c r="A13" s="181" t="s">
        <v>402</v>
      </c>
      <c r="B13" s="183"/>
      <c r="C13" s="183"/>
      <c r="D13" s="183"/>
      <c r="E13" s="183"/>
      <c r="F13" s="183"/>
      <c r="G13" s="183"/>
    </row>
    <row r="14" spans="1:7" ht="14.25" customHeight="1">
      <c r="A14" s="181" t="s">
        <v>769</v>
      </c>
      <c r="B14" s="182">
        <f aca="true" t="shared" si="0" ref="B14:G14">+B7+B8+B9+B10-B11-B12-B13</f>
        <v>17266806551</v>
      </c>
      <c r="C14" s="182">
        <f t="shared" si="0"/>
        <v>1765674020</v>
      </c>
      <c r="D14" s="182">
        <f>+D7+D8+D9+D10-D11-D12-D13</f>
        <v>76864491344</v>
      </c>
      <c r="E14" s="182">
        <f>+E7+E8+E9+E10-E11-E12-E13</f>
        <v>831122251</v>
      </c>
      <c r="F14" s="182">
        <f t="shared" si="0"/>
        <v>124192700</v>
      </c>
      <c r="G14" s="182">
        <f t="shared" si="0"/>
        <v>96852286866</v>
      </c>
    </row>
    <row r="15" spans="1:7" ht="14.25" customHeight="1">
      <c r="A15" s="180" t="s">
        <v>403</v>
      </c>
      <c r="B15" s="184"/>
      <c r="C15" s="184"/>
      <c r="D15" s="184"/>
      <c r="E15" s="184"/>
      <c r="F15" s="184"/>
      <c r="G15" s="184"/>
    </row>
    <row r="16" spans="1:7" ht="14.25" customHeight="1">
      <c r="A16" s="181" t="s">
        <v>408</v>
      </c>
      <c r="B16" s="182">
        <v>5372934108</v>
      </c>
      <c r="C16" s="182">
        <v>915907646</v>
      </c>
      <c r="D16" s="182">
        <v>36986111480</v>
      </c>
      <c r="E16" s="182">
        <v>508053998</v>
      </c>
      <c r="F16" s="182">
        <v>58991521</v>
      </c>
      <c r="G16" s="182">
        <f aca="true" t="shared" si="1" ref="G16:G22">SUM(B16:F16)</f>
        <v>43841998753</v>
      </c>
    </row>
    <row r="17" spans="1:7" ht="14.25" customHeight="1">
      <c r="A17" s="181" t="s">
        <v>404</v>
      </c>
      <c r="B17" s="183">
        <v>255771090</v>
      </c>
      <c r="C17" s="183">
        <v>51718014</v>
      </c>
      <c r="D17" s="183">
        <v>1575338031</v>
      </c>
      <c r="E17" s="183">
        <v>24365360</v>
      </c>
      <c r="F17" s="183">
        <v>3104817</v>
      </c>
      <c r="G17" s="183">
        <f t="shared" si="1"/>
        <v>1910297312</v>
      </c>
    </row>
    <row r="18" spans="1:7" ht="14.25" customHeight="1">
      <c r="A18" s="181" t="s">
        <v>391</v>
      </c>
      <c r="B18" s="183"/>
      <c r="C18" s="183"/>
      <c r="D18" s="183"/>
      <c r="E18" s="183"/>
      <c r="F18" s="183"/>
      <c r="G18" s="183"/>
    </row>
    <row r="19" spans="1:7" ht="14.25" customHeight="1">
      <c r="A19" s="181" t="s">
        <v>400</v>
      </c>
      <c r="B19" s="183"/>
      <c r="C19" s="183"/>
      <c r="D19" s="183"/>
      <c r="E19" s="183"/>
      <c r="F19" s="183"/>
      <c r="G19" s="183"/>
    </row>
    <row r="20" spans="1:7" ht="14.25" customHeight="1">
      <c r="A20" s="181" t="s">
        <v>401</v>
      </c>
      <c r="B20" s="183"/>
      <c r="C20" s="183"/>
      <c r="D20" s="183"/>
      <c r="E20" s="183"/>
      <c r="F20" s="183"/>
      <c r="G20" s="183"/>
    </row>
    <row r="21" spans="1:7" ht="14.25" customHeight="1">
      <c r="A21" s="181" t="s">
        <v>402</v>
      </c>
      <c r="B21" s="183"/>
      <c r="C21" s="183"/>
      <c r="D21" s="183"/>
      <c r="E21" s="183"/>
      <c r="F21" s="183"/>
      <c r="G21" s="183"/>
    </row>
    <row r="22" spans="1:7" ht="14.25" customHeight="1">
      <c r="A22" s="181" t="s">
        <v>769</v>
      </c>
      <c r="B22" s="182">
        <f>+B16+B17+B18-B19-B20-B21</f>
        <v>5628705198</v>
      </c>
      <c r="C22" s="182">
        <f>+C16+C17+C18-C19-C20-C21</f>
        <v>967625660</v>
      </c>
      <c r="D22" s="182">
        <f>+D16+D17+D18-D19-D20-D21</f>
        <v>38561449511</v>
      </c>
      <c r="E22" s="182">
        <f>+E16+E17+E18-E19-E20-E21</f>
        <v>532419358</v>
      </c>
      <c r="F22" s="182">
        <f>+F16+F17+F18-F19-F20-F21</f>
        <v>62096338</v>
      </c>
      <c r="G22" s="182">
        <f t="shared" si="1"/>
        <v>45752296065</v>
      </c>
    </row>
    <row r="23" spans="1:7" ht="14.25" customHeight="1">
      <c r="A23" s="180" t="s">
        <v>405</v>
      </c>
      <c r="B23" s="184"/>
      <c r="C23" s="184"/>
      <c r="D23" s="184"/>
      <c r="E23" s="184"/>
      <c r="F23" s="184"/>
      <c r="G23" s="184"/>
    </row>
    <row r="24" spans="1:8" ht="14.25" customHeight="1">
      <c r="A24" s="181" t="s">
        <v>409</v>
      </c>
      <c r="B24" s="182">
        <v>11893872443</v>
      </c>
      <c r="C24" s="182">
        <v>849766374</v>
      </c>
      <c r="D24" s="182">
        <v>39408555457</v>
      </c>
      <c r="E24" s="182">
        <v>323068253</v>
      </c>
      <c r="F24" s="182">
        <v>65201179</v>
      </c>
      <c r="G24" s="182">
        <f>SUM(B24:F24)</f>
        <v>52540463706</v>
      </c>
      <c r="H24" s="58"/>
    </row>
    <row r="25" spans="1:7" ht="14.25" customHeight="1">
      <c r="A25" s="181" t="s">
        <v>406</v>
      </c>
      <c r="B25" s="182">
        <f>+B14-B22</f>
        <v>11638101353</v>
      </c>
      <c r="C25" s="182">
        <f>+C14-C22</f>
        <v>798048360</v>
      </c>
      <c r="D25" s="182">
        <f>+D14-D22</f>
        <v>38303041833</v>
      </c>
      <c r="E25" s="182">
        <f>+E14-E22</f>
        <v>298702893</v>
      </c>
      <c r="F25" s="182">
        <f>+F14-F22</f>
        <v>62096362</v>
      </c>
      <c r="G25" s="182">
        <f>SUM(B25:F25)</f>
        <v>51099990801</v>
      </c>
    </row>
    <row r="26" spans="1:7" ht="14.25" customHeight="1">
      <c r="A26" s="148"/>
      <c r="B26" s="149"/>
      <c r="C26" s="149"/>
      <c r="D26" s="149"/>
      <c r="E26" s="149"/>
      <c r="F26" s="149"/>
      <c r="G26" s="149"/>
    </row>
    <row r="27" spans="1:7" ht="14.25">
      <c r="A27" s="308" t="s">
        <v>693</v>
      </c>
      <c r="B27" s="308"/>
      <c r="C27" s="308"/>
      <c r="D27" s="308"/>
      <c r="E27" s="308"/>
      <c r="F27" s="308"/>
      <c r="G27" s="308"/>
    </row>
    <row r="28" spans="1:7" ht="15">
      <c r="A28" s="309" t="s">
        <v>312</v>
      </c>
      <c r="B28" s="309"/>
      <c r="C28" s="309"/>
      <c r="D28" s="309"/>
      <c r="E28" s="309"/>
      <c r="F28" s="309"/>
      <c r="G28" s="309"/>
    </row>
    <row r="29" spans="1:7" ht="14.25">
      <c r="A29" s="185" t="s">
        <v>7</v>
      </c>
      <c r="B29" s="185"/>
      <c r="C29" s="185"/>
      <c r="D29" s="185"/>
      <c r="E29" s="185"/>
      <c r="F29" s="185"/>
      <c r="G29" s="185"/>
    </row>
    <row r="30" spans="1:7" ht="14.25">
      <c r="A30" s="185" t="s">
        <v>301</v>
      </c>
      <c r="B30" s="185"/>
      <c r="C30" s="185"/>
      <c r="D30" s="185"/>
      <c r="E30" s="185"/>
      <c r="F30" s="185"/>
      <c r="G30" s="185"/>
    </row>
    <row r="31" ht="14.25">
      <c r="A31" t="s">
        <v>407</v>
      </c>
    </row>
    <row r="34" spans="1:7" ht="15">
      <c r="A34" s="39"/>
      <c r="B34" s="271"/>
      <c r="C34" s="271"/>
      <c r="D34" s="271"/>
      <c r="E34" s="271"/>
      <c r="F34" s="271"/>
      <c r="G34" s="271"/>
    </row>
    <row r="35" spans="1:7" ht="15">
      <c r="A35" s="39"/>
      <c r="B35" s="39"/>
      <c r="C35" s="39"/>
      <c r="D35" s="39"/>
      <c r="E35" s="39"/>
      <c r="F35" s="39"/>
      <c r="G35" s="39"/>
    </row>
    <row r="36" spans="1:7" ht="23.25" customHeight="1">
      <c r="A36" s="282" t="s">
        <v>382</v>
      </c>
      <c r="B36" s="282"/>
      <c r="C36" s="282"/>
      <c r="D36" s="282"/>
      <c r="E36" s="282"/>
      <c r="F36" s="282"/>
      <c r="G36" s="282"/>
    </row>
    <row r="37" spans="1:7" ht="15">
      <c r="A37" s="310" t="s">
        <v>338</v>
      </c>
      <c r="B37" s="310"/>
      <c r="C37" s="310"/>
      <c r="D37" s="310"/>
      <c r="E37" s="310"/>
      <c r="F37" s="310"/>
      <c r="G37" s="310"/>
    </row>
    <row r="38" spans="1:7" ht="15.75">
      <c r="A38" s="43"/>
      <c r="B38" s="43"/>
      <c r="D38" s="43"/>
      <c r="E38" s="275"/>
      <c r="F38" s="275"/>
      <c r="G38" s="275"/>
    </row>
    <row r="39" spans="1:7" ht="25.5">
      <c r="A39" s="179" t="s">
        <v>491</v>
      </c>
      <c r="B39" s="75" t="s">
        <v>383</v>
      </c>
      <c r="C39" s="75" t="s">
        <v>384</v>
      </c>
      <c r="D39" s="75" t="s">
        <v>385</v>
      </c>
      <c r="E39" s="75" t="s">
        <v>386</v>
      </c>
      <c r="F39" s="75" t="s">
        <v>387</v>
      </c>
      <c r="G39" s="75" t="s">
        <v>775</v>
      </c>
    </row>
    <row r="40" spans="1:7" ht="15">
      <c r="A40" s="180" t="s">
        <v>388</v>
      </c>
      <c r="B40" s="111"/>
      <c r="C40" s="111"/>
      <c r="D40" s="111"/>
      <c r="E40" s="111"/>
      <c r="F40" s="111"/>
      <c r="G40" s="111"/>
    </row>
    <row r="41" spans="1:7" ht="14.25">
      <c r="A41" s="181" t="s">
        <v>410</v>
      </c>
      <c r="B41" s="182">
        <v>17266806551</v>
      </c>
      <c r="C41" s="182">
        <v>1765674020</v>
      </c>
      <c r="D41" s="182">
        <v>77547468455</v>
      </c>
      <c r="E41" s="182">
        <v>831122251</v>
      </c>
      <c r="F41" s="182">
        <v>124192700</v>
      </c>
      <c r="G41" s="182">
        <f aca="true" t="shared" si="2" ref="G41:G47">SUM(B41:F41)</f>
        <v>97535263977</v>
      </c>
    </row>
    <row r="42" spans="1:7" ht="14.25">
      <c r="A42" s="181" t="s">
        <v>411</v>
      </c>
      <c r="B42" s="183"/>
      <c r="C42" s="183"/>
      <c r="D42" s="183"/>
      <c r="E42" s="183"/>
      <c r="F42" s="183"/>
      <c r="G42" s="183">
        <f t="shared" si="2"/>
        <v>0</v>
      </c>
    </row>
    <row r="43" spans="1:7" ht="14.25">
      <c r="A43" s="181" t="s">
        <v>390</v>
      </c>
      <c r="B43" s="183"/>
      <c r="C43" s="183"/>
      <c r="D43" s="183">
        <v>469824407</v>
      </c>
      <c r="E43" s="183"/>
      <c r="F43" s="183"/>
      <c r="G43" s="183">
        <f t="shared" si="2"/>
        <v>469824407</v>
      </c>
    </row>
    <row r="44" spans="1:7" ht="14.25">
      <c r="A44" s="181" t="s">
        <v>391</v>
      </c>
      <c r="B44" s="183"/>
      <c r="C44" s="183"/>
      <c r="D44" s="183"/>
      <c r="E44" s="183"/>
      <c r="F44" s="183"/>
      <c r="G44" s="183"/>
    </row>
    <row r="45" spans="1:7" ht="14.25">
      <c r="A45" s="181" t="s">
        <v>400</v>
      </c>
      <c r="B45" s="183"/>
      <c r="C45" s="183"/>
      <c r="D45" s="183"/>
      <c r="E45" s="183"/>
      <c r="F45" s="183"/>
      <c r="G45" s="183"/>
    </row>
    <row r="46" spans="1:7" ht="14.25">
      <c r="A46" s="181" t="s">
        <v>401</v>
      </c>
      <c r="B46" s="183"/>
      <c r="C46" s="183"/>
      <c r="D46" s="183">
        <v>1152801518</v>
      </c>
      <c r="E46" s="183"/>
      <c r="F46" s="183"/>
      <c r="G46" s="183">
        <f t="shared" si="2"/>
        <v>1152801518</v>
      </c>
    </row>
    <row r="47" spans="1:7" ht="14.25">
      <c r="A47" s="181" t="s">
        <v>402</v>
      </c>
      <c r="B47" s="183"/>
      <c r="C47" s="183"/>
      <c r="D47" s="183"/>
      <c r="E47" s="183"/>
      <c r="F47" s="183"/>
      <c r="G47" s="183">
        <f t="shared" si="2"/>
        <v>0</v>
      </c>
    </row>
    <row r="48" spans="1:7" ht="14.25">
      <c r="A48" s="181" t="s">
        <v>769</v>
      </c>
      <c r="B48" s="182">
        <v>17266806551</v>
      </c>
      <c r="C48" s="182">
        <v>1765674020</v>
      </c>
      <c r="D48" s="182">
        <v>76864491344</v>
      </c>
      <c r="E48" s="182">
        <v>831122251</v>
      </c>
      <c r="F48" s="182">
        <v>124192700</v>
      </c>
      <c r="G48" s="182">
        <f>+G41+G42+G43+G44-G45-G46-G47</f>
        <v>96852286866</v>
      </c>
    </row>
    <row r="49" spans="1:7" ht="15">
      <c r="A49" s="180" t="s">
        <v>403</v>
      </c>
      <c r="B49" s="184"/>
      <c r="C49" s="184"/>
      <c r="D49" s="184"/>
      <c r="E49" s="184"/>
      <c r="F49" s="184"/>
      <c r="G49" s="184"/>
    </row>
    <row r="50" spans="1:7" ht="14.25">
      <c r="A50" s="181" t="s">
        <v>410</v>
      </c>
      <c r="B50" s="182">
        <v>5117163018</v>
      </c>
      <c r="C50" s="182">
        <v>864189632</v>
      </c>
      <c r="D50" s="182">
        <v>36302464731</v>
      </c>
      <c r="E50" s="182">
        <v>479502593</v>
      </c>
      <c r="F50" s="182">
        <v>55886704</v>
      </c>
      <c r="G50" s="182">
        <f aca="true" t="shared" si="3" ref="G50:G56">SUM(B50:F50)</f>
        <v>42819206678</v>
      </c>
    </row>
    <row r="51" spans="1:7" ht="14.25">
      <c r="A51" s="181" t="s">
        <v>412</v>
      </c>
      <c r="B51" s="183">
        <v>511542180</v>
      </c>
      <c r="C51" s="183">
        <v>103436028</v>
      </c>
      <c r="D51" s="183">
        <v>3151042350</v>
      </c>
      <c r="E51" s="183">
        <v>52916765</v>
      </c>
      <c r="F51" s="183">
        <v>6209634</v>
      </c>
      <c r="G51" s="183">
        <f t="shared" si="3"/>
        <v>3825146957</v>
      </c>
    </row>
    <row r="52" spans="1:7" ht="14.25">
      <c r="A52" s="181" t="s">
        <v>391</v>
      </c>
      <c r="B52" s="183"/>
      <c r="C52" s="183"/>
      <c r="D52" s="183"/>
      <c r="E52" s="183"/>
      <c r="F52" s="183"/>
      <c r="G52" s="183"/>
    </row>
    <row r="53" spans="1:7" ht="14.25">
      <c r="A53" s="181" t="s">
        <v>400</v>
      </c>
      <c r="B53" s="183"/>
      <c r="C53" s="183"/>
      <c r="D53" s="183"/>
      <c r="E53" s="183"/>
      <c r="F53" s="183"/>
      <c r="G53" s="183"/>
    </row>
    <row r="54" spans="1:7" ht="14.25">
      <c r="A54" s="181" t="s">
        <v>401</v>
      </c>
      <c r="B54" s="183"/>
      <c r="C54" s="183"/>
      <c r="D54" s="183">
        <v>892057570</v>
      </c>
      <c r="E54" s="183"/>
      <c r="F54" s="183"/>
      <c r="G54" s="183">
        <f t="shared" si="3"/>
        <v>892057570</v>
      </c>
    </row>
    <row r="55" spans="1:7" ht="14.25">
      <c r="A55" s="181" t="s">
        <v>402</v>
      </c>
      <c r="B55" s="183"/>
      <c r="C55" s="183"/>
      <c r="D55" s="183"/>
      <c r="E55" s="183"/>
      <c r="F55" s="183"/>
      <c r="G55" s="183"/>
    </row>
    <row r="56" spans="1:7" ht="14.25">
      <c r="A56" s="181" t="s">
        <v>769</v>
      </c>
      <c r="B56" s="182">
        <v>5628705198</v>
      </c>
      <c r="C56" s="182">
        <v>967625660</v>
      </c>
      <c r="D56" s="182">
        <v>38561449511</v>
      </c>
      <c r="E56" s="182">
        <v>532419358</v>
      </c>
      <c r="F56" s="182">
        <v>62096338</v>
      </c>
      <c r="G56" s="182">
        <f t="shared" si="3"/>
        <v>45752296065</v>
      </c>
    </row>
    <row r="57" spans="1:7" ht="15">
      <c r="A57" s="180" t="s">
        <v>405</v>
      </c>
      <c r="B57" s="184"/>
      <c r="C57" s="184"/>
      <c r="D57" s="184"/>
      <c r="E57" s="184"/>
      <c r="F57" s="184"/>
      <c r="G57" s="184"/>
    </row>
    <row r="58" spans="1:7" ht="14.25">
      <c r="A58" s="181" t="s">
        <v>413</v>
      </c>
      <c r="B58" s="182">
        <v>12149643533</v>
      </c>
      <c r="C58" s="182">
        <v>901484388</v>
      </c>
      <c r="D58" s="182">
        <v>41245003724</v>
      </c>
      <c r="E58" s="182">
        <v>351619658</v>
      </c>
      <c r="F58" s="182">
        <v>68305996</v>
      </c>
      <c r="G58" s="182">
        <f>SUM(B58:F58)</f>
        <v>54716057299</v>
      </c>
    </row>
    <row r="59" spans="1:7" ht="14.25">
      <c r="A59" s="181" t="s">
        <v>406</v>
      </c>
      <c r="B59" s="182">
        <f>+B48-B56</f>
        <v>11638101353</v>
      </c>
      <c r="C59" s="182">
        <f>+C48-C56</f>
        <v>798048360</v>
      </c>
      <c r="D59" s="182">
        <f>+D48-D56</f>
        <v>38303041833</v>
      </c>
      <c r="E59" s="182">
        <f>+E48-E56</f>
        <v>298702893</v>
      </c>
      <c r="F59" s="182">
        <f>+F48-F56</f>
        <v>62096362</v>
      </c>
      <c r="G59" s="182">
        <f>SUM(B59:F59)</f>
        <v>51099990801</v>
      </c>
    </row>
    <row r="60" spans="1:7" ht="14.25">
      <c r="A60" s="148"/>
      <c r="B60" s="186"/>
      <c r="C60" s="186"/>
      <c r="D60" s="186"/>
      <c r="E60" s="186"/>
      <c r="F60" s="186"/>
      <c r="G60" s="186"/>
    </row>
    <row r="61" spans="1:7" ht="14.25">
      <c r="A61" s="308" t="s">
        <v>692</v>
      </c>
      <c r="B61" s="308"/>
      <c r="C61" s="308"/>
      <c r="D61" s="308"/>
      <c r="E61" s="308"/>
      <c r="F61" s="308"/>
      <c r="G61" s="308"/>
    </row>
    <row r="62" spans="1:7" ht="15">
      <c r="A62" s="309" t="s">
        <v>312</v>
      </c>
      <c r="B62" s="309"/>
      <c r="C62" s="309"/>
      <c r="D62" s="309"/>
      <c r="E62" s="309"/>
      <c r="F62" s="309"/>
      <c r="G62" s="309"/>
    </row>
    <row r="63" spans="1:7" ht="14.25">
      <c r="A63" s="185" t="s">
        <v>7</v>
      </c>
      <c r="B63" s="185"/>
      <c r="C63" s="185"/>
      <c r="D63" s="185"/>
      <c r="E63" s="185"/>
      <c r="F63" s="185"/>
      <c r="G63" s="185"/>
    </row>
    <row r="64" spans="1:7" ht="14.25">
      <c r="A64" s="185" t="s">
        <v>301</v>
      </c>
      <c r="B64" s="185"/>
      <c r="C64" s="185"/>
      <c r="D64" s="185"/>
      <c r="E64" s="185"/>
      <c r="F64" s="185"/>
      <c r="G64" s="185"/>
    </row>
    <row r="65" ht="14.25">
      <c r="A65" t="s">
        <v>407</v>
      </c>
    </row>
    <row r="66" spans="1:7" ht="15">
      <c r="A66" s="39"/>
      <c r="B66" s="271"/>
      <c r="C66" s="271"/>
      <c r="D66" s="271"/>
      <c r="E66" s="271"/>
      <c r="F66" s="271"/>
      <c r="G66" s="271"/>
    </row>
    <row r="67" spans="1:7" ht="15">
      <c r="A67" s="39"/>
      <c r="B67" s="39"/>
      <c r="C67" s="39"/>
      <c r="D67" s="39"/>
      <c r="E67" s="39"/>
      <c r="F67" s="39"/>
      <c r="G67" s="39"/>
    </row>
    <row r="68" spans="1:7" ht="15">
      <c r="A68" s="39"/>
      <c r="B68" s="39"/>
      <c r="C68" s="39"/>
      <c r="D68" s="39"/>
      <c r="E68" s="39"/>
      <c r="F68" s="39"/>
      <c r="G68" s="39"/>
    </row>
    <row r="728" ht="14.25">
      <c r="C728" t="s">
        <v>483</v>
      </c>
    </row>
    <row r="736" ht="14.25">
      <c r="C736" t="s">
        <v>483</v>
      </c>
    </row>
    <row r="742" ht="14.25">
      <c r="C742" t="s">
        <v>483</v>
      </c>
    </row>
    <row r="753" ht="14.25">
      <c r="C753" t="s">
        <v>483</v>
      </c>
    </row>
    <row r="760" ht="14.25">
      <c r="C760" t="s">
        <v>483</v>
      </c>
    </row>
    <row r="765" ht="14.25">
      <c r="C765" t="s">
        <v>483</v>
      </c>
    </row>
    <row r="774" ht="14.25">
      <c r="C774" t="s">
        <v>483</v>
      </c>
    </row>
    <row r="781" ht="14.25">
      <c r="C781" t="s">
        <v>483</v>
      </c>
    </row>
    <row r="789" ht="14.25">
      <c r="C789" t="s">
        <v>483</v>
      </c>
    </row>
    <row r="793" ht="14.25">
      <c r="C793" t="s">
        <v>483</v>
      </c>
    </row>
    <row r="804" ht="14.25">
      <c r="C804" t="s">
        <v>483</v>
      </c>
    </row>
    <row r="810" ht="14.25">
      <c r="C810" t="s">
        <v>483</v>
      </c>
    </row>
    <row r="820" ht="14.25">
      <c r="C820" t="s">
        <v>483</v>
      </c>
    </row>
    <row r="825" ht="14.25">
      <c r="C825" t="s">
        <v>483</v>
      </c>
    </row>
    <row r="834" ht="14.25">
      <c r="C834" t="s">
        <v>483</v>
      </c>
    </row>
    <row r="842" ht="14.25">
      <c r="C842" t="s">
        <v>483</v>
      </c>
    </row>
    <row r="848" ht="14.25">
      <c r="C848" t="s">
        <v>483</v>
      </c>
    </row>
    <row r="869" ht="14.25">
      <c r="C869" t="s">
        <v>483</v>
      </c>
    </row>
    <row r="889" ht="14.25">
      <c r="C889" t="s">
        <v>483</v>
      </c>
    </row>
    <row r="893" ht="14.25">
      <c r="C893" t="s">
        <v>483</v>
      </c>
    </row>
  </sheetData>
  <sheetProtection/>
  <mergeCells count="14">
    <mergeCell ref="A2:G2"/>
    <mergeCell ref="A28:G28"/>
    <mergeCell ref="A3:G3"/>
    <mergeCell ref="E4:G4"/>
    <mergeCell ref="A27:G27"/>
    <mergeCell ref="E38:G38"/>
    <mergeCell ref="A61:G61"/>
    <mergeCell ref="B66:C66"/>
    <mergeCell ref="D66:G66"/>
    <mergeCell ref="A62:G62"/>
    <mergeCell ref="B34:C34"/>
    <mergeCell ref="D34:G34"/>
    <mergeCell ref="A36:G36"/>
    <mergeCell ref="A37:G37"/>
  </mergeCells>
  <printOptions/>
  <pageMargins left="0.99" right="0.2755905511811024" top="0.9" bottom="0.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960"/>
  <sheetViews>
    <sheetView zoomScalePageLayoutView="0" workbookViewId="0" topLeftCell="A1">
      <selection activeCell="A36" sqref="A36"/>
    </sheetView>
  </sheetViews>
  <sheetFormatPr defaultColWidth="8.796875" defaultRowHeight="14.25"/>
  <cols>
    <col min="1" max="1" width="41.09765625" style="0" customWidth="1"/>
    <col min="2" max="2" width="10.8984375" style="0" customWidth="1"/>
    <col min="3" max="3" width="12.69921875" style="0" customWidth="1"/>
    <col min="4" max="4" width="10.69921875" style="0" customWidth="1"/>
    <col min="5" max="5" width="13.5" style="0" customWidth="1"/>
  </cols>
  <sheetData>
    <row r="2" spans="1:5" ht="14.25">
      <c r="A2" s="220"/>
      <c r="B2" s="234"/>
      <c r="C2" s="234"/>
      <c r="D2" s="234"/>
      <c r="E2" s="234"/>
    </row>
    <row r="4" spans="1:5" ht="20.25">
      <c r="A4" s="282" t="s">
        <v>427</v>
      </c>
      <c r="B4" s="282"/>
      <c r="C4" s="282"/>
      <c r="D4" s="282"/>
      <c r="E4" s="282"/>
    </row>
    <row r="5" spans="1:5" ht="18">
      <c r="A5" s="281" t="s">
        <v>338</v>
      </c>
      <c r="B5" s="281"/>
      <c r="C5" s="281"/>
      <c r="D5" s="281"/>
      <c r="E5" s="281"/>
    </row>
    <row r="7" spans="1:5" ht="15">
      <c r="A7" s="311" t="s">
        <v>424</v>
      </c>
      <c r="B7" s="313" t="s">
        <v>286</v>
      </c>
      <c r="C7" s="313"/>
      <c r="D7" s="313" t="s">
        <v>61</v>
      </c>
      <c r="E7" s="313"/>
    </row>
    <row r="8" spans="1:5" ht="15">
      <c r="A8" s="312"/>
      <c r="B8" s="193" t="s">
        <v>428</v>
      </c>
      <c r="C8" s="193" t="s">
        <v>425</v>
      </c>
      <c r="D8" s="193" t="s">
        <v>428</v>
      </c>
      <c r="E8" s="193" t="s">
        <v>425</v>
      </c>
    </row>
    <row r="9" spans="1:5" ht="14.25">
      <c r="A9" s="194"/>
      <c r="B9" s="195"/>
      <c r="C9" s="195"/>
      <c r="D9" s="195"/>
      <c r="E9" s="195"/>
    </row>
    <row r="10" spans="1:5" ht="15">
      <c r="A10" s="196" t="s">
        <v>429</v>
      </c>
      <c r="B10" s="197"/>
      <c r="C10" s="197"/>
      <c r="D10" s="197"/>
      <c r="E10" s="197"/>
    </row>
    <row r="11" spans="1:5" ht="14.25">
      <c r="A11" s="88" t="s">
        <v>430</v>
      </c>
      <c r="B11" s="197"/>
      <c r="C11" s="197"/>
      <c r="D11" s="197"/>
      <c r="E11" s="197"/>
    </row>
    <row r="12" spans="1:5" ht="14.25">
      <c r="A12" s="88" t="s">
        <v>431</v>
      </c>
      <c r="B12" s="197"/>
      <c r="C12" s="197"/>
      <c r="D12" s="197"/>
      <c r="E12" s="197"/>
    </row>
    <row r="13" spans="1:5" ht="14.25">
      <c r="A13" s="198" t="s">
        <v>432</v>
      </c>
      <c r="B13" s="197"/>
      <c r="C13" s="197"/>
      <c r="D13" s="197"/>
      <c r="E13" s="197"/>
    </row>
    <row r="14" spans="1:5" ht="14.25">
      <c r="A14" s="198" t="s">
        <v>433</v>
      </c>
      <c r="B14" s="197"/>
      <c r="C14" s="197">
        <v>5000000000</v>
      </c>
      <c r="D14" s="197"/>
      <c r="E14" s="197">
        <v>5000000000</v>
      </c>
    </row>
    <row r="15" spans="1:5" ht="15">
      <c r="A15" s="196" t="s">
        <v>311</v>
      </c>
      <c r="B15" s="265"/>
      <c r="C15" s="266">
        <v>-144951115</v>
      </c>
      <c r="D15" s="266"/>
      <c r="E15" s="266"/>
    </row>
    <row r="16" spans="1:5" ht="15">
      <c r="A16" s="196" t="s">
        <v>434</v>
      </c>
      <c r="B16" s="197"/>
      <c r="C16" s="197"/>
      <c r="D16" s="197"/>
      <c r="E16" s="197"/>
    </row>
    <row r="17" spans="1:5" ht="30">
      <c r="A17" s="201" t="s">
        <v>435</v>
      </c>
      <c r="B17" s="197">
        <v>0</v>
      </c>
      <c r="C17" s="197">
        <v>0</v>
      </c>
      <c r="D17" s="197">
        <v>310000</v>
      </c>
      <c r="E17" s="197">
        <v>4657000000</v>
      </c>
    </row>
    <row r="18" spans="1:5" ht="14.25">
      <c r="A18" s="88" t="s">
        <v>430</v>
      </c>
      <c r="B18" s="197"/>
      <c r="C18" s="197"/>
      <c r="D18" s="197"/>
      <c r="E18" s="197"/>
    </row>
    <row r="19" spans="1:5" ht="14.25">
      <c r="A19" s="88" t="s">
        <v>436</v>
      </c>
      <c r="B19" s="197"/>
      <c r="C19" s="197"/>
      <c r="D19" s="197"/>
      <c r="E19" s="197"/>
    </row>
    <row r="20" spans="1:5" ht="14.25">
      <c r="A20" s="198" t="s">
        <v>432</v>
      </c>
      <c r="B20" s="197"/>
      <c r="C20" s="197"/>
      <c r="D20" s="197"/>
      <c r="E20" s="197"/>
    </row>
    <row r="21" spans="1:5" ht="14.25">
      <c r="A21" s="198" t="s">
        <v>426</v>
      </c>
      <c r="B21" s="197"/>
      <c r="C21" s="197"/>
      <c r="D21" s="197"/>
      <c r="E21" s="197"/>
    </row>
    <row r="22" spans="1:5" ht="15">
      <c r="A22" s="196" t="s">
        <v>437</v>
      </c>
      <c r="B22" s="197"/>
      <c r="C22" s="197"/>
      <c r="D22" s="197"/>
      <c r="E22" s="197"/>
    </row>
    <row r="23" spans="1:5" ht="14.25">
      <c r="A23" s="202" t="s">
        <v>438</v>
      </c>
      <c r="B23" s="197"/>
      <c r="C23" s="197"/>
      <c r="D23" s="197"/>
      <c r="E23" s="197"/>
    </row>
    <row r="24" spans="1:5" ht="14.25">
      <c r="A24" s="202" t="s">
        <v>439</v>
      </c>
      <c r="B24" s="197"/>
      <c r="C24" s="197"/>
      <c r="D24" s="197"/>
      <c r="E24" s="197"/>
    </row>
    <row r="25" spans="1:5" ht="14.25">
      <c r="A25" s="202" t="s">
        <v>440</v>
      </c>
      <c r="B25" s="197"/>
      <c r="C25" s="197"/>
      <c r="D25" s="197"/>
      <c r="E25" s="197"/>
    </row>
    <row r="26" spans="1:5" ht="14.25">
      <c r="A26" s="202" t="s">
        <v>441</v>
      </c>
      <c r="B26" s="197"/>
      <c r="C26" s="197"/>
      <c r="D26" s="197"/>
      <c r="E26" s="197"/>
    </row>
    <row r="27" spans="1:5" ht="14.25">
      <c r="A27" s="88" t="s">
        <v>430</v>
      </c>
      <c r="B27" s="197"/>
      <c r="C27" s="197"/>
      <c r="D27" s="197"/>
      <c r="E27" s="197"/>
    </row>
    <row r="28" spans="1:5" ht="14.25">
      <c r="A28" s="88" t="s">
        <v>442</v>
      </c>
      <c r="B28" s="197"/>
      <c r="C28" s="197"/>
      <c r="D28" s="197"/>
      <c r="E28" s="197"/>
    </row>
    <row r="29" spans="1:5" ht="14.25">
      <c r="A29" s="198" t="s">
        <v>432</v>
      </c>
      <c r="B29" s="197"/>
      <c r="C29" s="197"/>
      <c r="D29" s="197"/>
      <c r="E29" s="197"/>
    </row>
    <row r="30" spans="1:5" ht="14.25">
      <c r="A30" s="198" t="s">
        <v>426</v>
      </c>
      <c r="B30" s="197"/>
      <c r="C30" s="197"/>
      <c r="D30" s="197"/>
      <c r="E30" s="197"/>
    </row>
    <row r="31" spans="1:5" ht="14.25">
      <c r="A31" s="88"/>
      <c r="B31" s="197"/>
      <c r="C31" s="197"/>
      <c r="D31" s="197"/>
      <c r="E31" s="197"/>
    </row>
    <row r="32" spans="1:5" ht="14.25">
      <c r="A32" s="199"/>
      <c r="B32" s="200"/>
      <c r="C32" s="200"/>
      <c r="D32" s="200"/>
      <c r="E32" s="200"/>
    </row>
    <row r="795" ht="14.25">
      <c r="C795" t="s">
        <v>483</v>
      </c>
    </row>
    <row r="803" ht="14.25">
      <c r="C803" t="s">
        <v>483</v>
      </c>
    </row>
    <row r="809" ht="14.25">
      <c r="C809" t="s">
        <v>483</v>
      </c>
    </row>
    <row r="820" ht="14.25">
      <c r="C820" t="s">
        <v>483</v>
      </c>
    </row>
    <row r="827" ht="14.25">
      <c r="C827" t="s">
        <v>483</v>
      </c>
    </row>
    <row r="832" ht="14.25">
      <c r="C832" t="s">
        <v>483</v>
      </c>
    </row>
    <row r="841" ht="14.25">
      <c r="C841" t="s">
        <v>483</v>
      </c>
    </row>
    <row r="848" ht="14.25">
      <c r="C848" t="s">
        <v>483</v>
      </c>
    </row>
    <row r="856" ht="14.25">
      <c r="C856" t="s">
        <v>483</v>
      </c>
    </row>
    <row r="860" ht="14.25">
      <c r="C860" t="s">
        <v>483</v>
      </c>
    </row>
    <row r="871" ht="14.25">
      <c r="C871" t="s">
        <v>483</v>
      </c>
    </row>
    <row r="877" ht="14.25">
      <c r="C877" t="s">
        <v>483</v>
      </c>
    </row>
    <row r="887" ht="14.25">
      <c r="C887" t="s">
        <v>483</v>
      </c>
    </row>
    <row r="892" ht="14.25">
      <c r="C892" t="s">
        <v>483</v>
      </c>
    </row>
    <row r="901" ht="14.25">
      <c r="C901" t="s">
        <v>483</v>
      </c>
    </row>
    <row r="909" ht="14.25">
      <c r="C909" t="s">
        <v>483</v>
      </c>
    </row>
    <row r="915" ht="14.25">
      <c r="C915" t="s">
        <v>483</v>
      </c>
    </row>
    <row r="936" ht="14.25">
      <c r="C936" t="s">
        <v>483</v>
      </c>
    </row>
    <row r="956" ht="14.25">
      <c r="C956" t="s">
        <v>483</v>
      </c>
    </row>
    <row r="960" ht="14.25">
      <c r="C960" t="s">
        <v>483</v>
      </c>
    </row>
  </sheetData>
  <sheetProtection/>
  <mergeCells count="5">
    <mergeCell ref="A4:E4"/>
    <mergeCell ref="A5:E5"/>
    <mergeCell ref="A7:A8"/>
    <mergeCell ref="B7:C7"/>
    <mergeCell ref="D7:E7"/>
  </mergeCells>
  <printOptions/>
  <pageMargins left="0.76" right="0.25" top="0.61" bottom="1" header="0.5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020"/>
  <sheetViews>
    <sheetView zoomScalePageLayoutView="0" workbookViewId="0" topLeftCell="A1">
      <selection activeCell="F26" sqref="F26"/>
    </sheetView>
  </sheetViews>
  <sheetFormatPr defaultColWidth="8.796875" defaultRowHeight="14.25"/>
  <cols>
    <col min="1" max="1" width="22.09765625" style="0" customWidth="1"/>
    <col min="2" max="2" width="12" style="0" customWidth="1"/>
    <col min="3" max="3" width="11.19921875" style="0" customWidth="1"/>
    <col min="4" max="4" width="11.5" style="0" customWidth="1"/>
    <col min="5" max="5" width="11.19921875" style="0" customWidth="1"/>
    <col min="6" max="6" width="11.5" style="0" customWidth="1"/>
    <col min="7" max="7" width="11.69921875" style="0" customWidth="1"/>
    <col min="8" max="8" width="17.59765625" style="0" customWidth="1"/>
  </cols>
  <sheetData>
    <row r="2" spans="1:7" ht="20.25">
      <c r="A2" s="314" t="s">
        <v>485</v>
      </c>
      <c r="B2" s="314"/>
      <c r="C2" s="314"/>
      <c r="D2" s="314"/>
      <c r="E2" s="314"/>
      <c r="F2" s="314"/>
      <c r="G2" s="314"/>
    </row>
    <row r="3" spans="1:7" ht="15">
      <c r="A3" s="315" t="s">
        <v>314</v>
      </c>
      <c r="B3" s="315"/>
      <c r="C3" s="315"/>
      <c r="D3" s="315"/>
      <c r="E3" s="315"/>
      <c r="F3" s="315"/>
      <c r="G3" s="315"/>
    </row>
    <row r="4" spans="4:7" ht="15">
      <c r="D4" s="188"/>
      <c r="E4" s="188"/>
      <c r="F4" s="188"/>
      <c r="G4" s="188"/>
    </row>
    <row r="5" spans="5:7" ht="15">
      <c r="E5" s="188"/>
      <c r="F5" s="188"/>
      <c r="G5" s="188"/>
    </row>
    <row r="6" spans="1:7" ht="40.5" customHeight="1">
      <c r="A6" s="189" t="s">
        <v>491</v>
      </c>
      <c r="B6" s="190" t="s">
        <v>194</v>
      </c>
      <c r="C6" s="190" t="s">
        <v>414</v>
      </c>
      <c r="D6" s="190" t="s">
        <v>220</v>
      </c>
      <c r="E6" s="190" t="s">
        <v>221</v>
      </c>
      <c r="F6" s="190" t="s">
        <v>415</v>
      </c>
      <c r="G6" s="190" t="s">
        <v>66</v>
      </c>
    </row>
    <row r="7" spans="1:7" ht="21" customHeight="1">
      <c r="A7" s="191"/>
      <c r="B7" s="191"/>
      <c r="C7" s="191"/>
      <c r="D7" s="191"/>
      <c r="E7" s="191"/>
      <c r="F7" s="191"/>
      <c r="G7" s="191"/>
    </row>
    <row r="8" spans="1:7" ht="21" customHeight="1">
      <c r="A8" s="151" t="s">
        <v>416</v>
      </c>
      <c r="B8" s="182">
        <v>55680000000</v>
      </c>
      <c r="C8" s="182">
        <v>6024502460</v>
      </c>
      <c r="D8" s="182">
        <v>15013122301</v>
      </c>
      <c r="E8" s="182">
        <v>3684066865</v>
      </c>
      <c r="F8" s="182">
        <v>661643347</v>
      </c>
      <c r="G8" s="182">
        <f>SUM(B8:F8)</f>
        <v>81063334973</v>
      </c>
    </row>
    <row r="9" spans="1:7" ht="21" customHeight="1">
      <c r="A9" s="145" t="s">
        <v>417</v>
      </c>
      <c r="B9" s="183"/>
      <c r="C9" s="183"/>
      <c r="D9" s="183"/>
      <c r="E9" s="183"/>
      <c r="F9" s="183"/>
      <c r="G9" s="182"/>
    </row>
    <row r="10" spans="1:7" ht="21" customHeight="1">
      <c r="A10" s="145" t="s">
        <v>418</v>
      </c>
      <c r="B10" s="183"/>
      <c r="C10" s="183"/>
      <c r="D10" s="183"/>
      <c r="E10" s="183"/>
      <c r="F10" s="183"/>
      <c r="G10" s="182"/>
    </row>
    <row r="11" spans="1:7" ht="21" customHeight="1">
      <c r="A11" s="111" t="s">
        <v>391</v>
      </c>
      <c r="B11" s="183"/>
      <c r="C11" s="183"/>
      <c r="D11" s="183"/>
      <c r="E11" s="183"/>
      <c r="F11" s="183"/>
      <c r="G11" s="182"/>
    </row>
    <row r="12" spans="1:7" ht="21" customHeight="1">
      <c r="A12" s="111" t="s">
        <v>183</v>
      </c>
      <c r="B12" s="183"/>
      <c r="C12" s="183"/>
      <c r="D12" s="183"/>
      <c r="E12" s="183"/>
      <c r="F12" s="183"/>
      <c r="G12" s="182"/>
    </row>
    <row r="13" spans="1:7" ht="21" customHeight="1">
      <c r="A13" s="111" t="s">
        <v>419</v>
      </c>
      <c r="B13" s="183"/>
      <c r="C13" s="183"/>
      <c r="D13" s="183"/>
      <c r="E13" s="183"/>
      <c r="F13" s="183">
        <v>29224409</v>
      </c>
      <c r="G13" s="182">
        <f>SUM(B13:F13)</f>
        <v>29224409</v>
      </c>
    </row>
    <row r="14" spans="1:7" ht="21" customHeight="1">
      <c r="A14" s="111" t="s">
        <v>402</v>
      </c>
      <c r="B14" s="183"/>
      <c r="C14" s="183"/>
      <c r="D14" s="183"/>
      <c r="E14" s="183"/>
      <c r="F14" s="183"/>
      <c r="G14" s="182"/>
    </row>
    <row r="15" spans="1:7" ht="21" customHeight="1">
      <c r="A15" s="316" t="s">
        <v>184</v>
      </c>
      <c r="B15" s="318">
        <f>+B8+B9+B11-B12-B14+B10-B13</f>
        <v>55680000000</v>
      </c>
      <c r="C15" s="320">
        <f>+C8+C9+C11-C12-C14+C10-C13</f>
        <v>6024502460</v>
      </c>
      <c r="D15" s="320">
        <f>+D8+D9+D11-D12-D14+D10-D13</f>
        <v>15013122301</v>
      </c>
      <c r="E15" s="320">
        <f>+E8+E9+E11-E12-E14+E10-E13</f>
        <v>3684066865</v>
      </c>
      <c r="F15" s="320">
        <f>+F8+F9+F11-F12-F14+F10-F13</f>
        <v>632418938</v>
      </c>
      <c r="G15" s="320">
        <f>SUM(B15:F16)</f>
        <v>81034110564</v>
      </c>
    </row>
    <row r="16" spans="1:7" ht="21" customHeight="1">
      <c r="A16" s="317"/>
      <c r="B16" s="319"/>
      <c r="C16" s="321"/>
      <c r="D16" s="321"/>
      <c r="E16" s="321"/>
      <c r="F16" s="321"/>
      <c r="G16" s="321"/>
    </row>
    <row r="17" spans="1:7" ht="21" customHeight="1">
      <c r="A17" s="145" t="s">
        <v>420</v>
      </c>
      <c r="B17" s="183"/>
      <c r="C17" s="183"/>
      <c r="D17" s="183"/>
      <c r="E17" s="183"/>
      <c r="F17" s="183"/>
      <c r="G17" s="182"/>
    </row>
    <row r="18" spans="1:7" ht="21" customHeight="1">
      <c r="A18" s="145" t="s">
        <v>421</v>
      </c>
      <c r="B18" s="183"/>
      <c r="C18" s="183"/>
      <c r="D18" s="183"/>
      <c r="E18" s="183"/>
      <c r="F18" s="183"/>
      <c r="G18" s="182"/>
    </row>
    <row r="19" spans="1:7" ht="21" customHeight="1">
      <c r="A19" s="111" t="s">
        <v>391</v>
      </c>
      <c r="B19" s="183"/>
      <c r="C19" s="183"/>
      <c r="D19" s="183"/>
      <c r="E19" s="183"/>
      <c r="F19" s="183"/>
      <c r="G19" s="182"/>
    </row>
    <row r="20" spans="1:7" ht="21" customHeight="1">
      <c r="A20" s="111" t="s">
        <v>422</v>
      </c>
      <c r="B20" s="183"/>
      <c r="C20" s="183"/>
      <c r="D20" s="183"/>
      <c r="E20" s="183"/>
      <c r="F20" s="183"/>
      <c r="G20" s="182"/>
    </row>
    <row r="21" spans="1:7" ht="21" customHeight="1">
      <c r="A21" s="111" t="s">
        <v>423</v>
      </c>
      <c r="B21" s="183"/>
      <c r="C21" s="183"/>
      <c r="D21" s="183"/>
      <c r="E21" s="183"/>
      <c r="F21" s="183">
        <v>1384298268</v>
      </c>
      <c r="G21" s="182">
        <f>SUM(B21:F21)</f>
        <v>1384298268</v>
      </c>
    </row>
    <row r="22" spans="1:7" ht="14.25">
      <c r="A22" s="111" t="s">
        <v>402</v>
      </c>
      <c r="B22" s="183"/>
      <c r="C22" s="183"/>
      <c r="D22" s="183"/>
      <c r="E22" s="183"/>
      <c r="F22" s="183"/>
      <c r="G22" s="182"/>
    </row>
    <row r="23" spans="1:7" ht="15">
      <c r="A23" s="172" t="s">
        <v>769</v>
      </c>
      <c r="B23" s="192">
        <f>+B15+B17+B19-B20-B22+B18-B21</f>
        <v>55680000000</v>
      </c>
      <c r="C23" s="192">
        <f>+C15+C17+C19-C20-C22+C18-C21</f>
        <v>6024502460</v>
      </c>
      <c r="D23" s="192">
        <f>+D15+D17+D19-D20-D22+D18-D21</f>
        <v>15013122301</v>
      </c>
      <c r="E23" s="192">
        <f>+E15+E17+E19-E20-E22+E18-E21</f>
        <v>3684066865</v>
      </c>
      <c r="F23" s="192">
        <f>+F15+F18+F19-F20-F21</f>
        <v>-751879330</v>
      </c>
      <c r="G23" s="192">
        <f>SUM(B23:F23)</f>
        <v>79649812296</v>
      </c>
    </row>
    <row r="855" ht="14.25">
      <c r="C855" t="s">
        <v>483</v>
      </c>
    </row>
    <row r="863" ht="14.25">
      <c r="C863" t="s">
        <v>483</v>
      </c>
    </row>
    <row r="869" ht="14.25">
      <c r="C869" t="s">
        <v>483</v>
      </c>
    </row>
    <row r="880" ht="14.25">
      <c r="C880" t="s">
        <v>483</v>
      </c>
    </row>
    <row r="887" ht="14.25">
      <c r="C887" t="s">
        <v>483</v>
      </c>
    </row>
    <row r="892" ht="14.25">
      <c r="C892" t="s">
        <v>483</v>
      </c>
    </row>
    <row r="901" ht="14.25">
      <c r="C901" t="s">
        <v>483</v>
      </c>
    </row>
    <row r="908" ht="14.25">
      <c r="C908" t="s">
        <v>483</v>
      </c>
    </row>
    <row r="916" ht="14.25">
      <c r="C916" t="s">
        <v>483</v>
      </c>
    </row>
    <row r="920" ht="14.25">
      <c r="C920" t="s">
        <v>483</v>
      </c>
    </row>
    <row r="931" ht="14.25">
      <c r="C931" t="s">
        <v>483</v>
      </c>
    </row>
    <row r="937" ht="14.25">
      <c r="C937" t="s">
        <v>483</v>
      </c>
    </row>
    <row r="947" ht="14.25">
      <c r="C947" t="s">
        <v>483</v>
      </c>
    </row>
    <row r="952" ht="14.25">
      <c r="C952" t="s">
        <v>483</v>
      </c>
    </row>
    <row r="961" ht="14.25">
      <c r="C961" t="s">
        <v>483</v>
      </c>
    </row>
    <row r="969" ht="14.25">
      <c r="C969" t="s">
        <v>483</v>
      </c>
    </row>
    <row r="975" ht="14.25">
      <c r="C975" t="s">
        <v>483</v>
      </c>
    </row>
    <row r="996" ht="14.25">
      <c r="C996" t="s">
        <v>483</v>
      </c>
    </row>
    <row r="1016" ht="14.25">
      <c r="C1016" t="s">
        <v>483</v>
      </c>
    </row>
    <row r="1020" ht="14.25">
      <c r="C1020" t="s">
        <v>483</v>
      </c>
    </row>
  </sheetData>
  <sheetProtection/>
  <mergeCells count="9">
    <mergeCell ref="A2:G2"/>
    <mergeCell ref="A3:G3"/>
    <mergeCell ref="A15:A16"/>
    <mergeCell ref="B15:B16"/>
    <mergeCell ref="C15:C16"/>
    <mergeCell ref="D15:D16"/>
    <mergeCell ref="E15:E16"/>
    <mergeCell ref="F15:F16"/>
    <mergeCell ref="G15:G16"/>
  </mergeCells>
  <printOptions/>
  <pageMargins left="0.64" right="0" top="0.52" bottom="0.31496062992125984" header="0.37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PageLayoutView="0" workbookViewId="0" topLeftCell="A1">
      <selection activeCell="E27" sqref="A1:H27"/>
    </sheetView>
  </sheetViews>
  <sheetFormatPr defaultColWidth="8" defaultRowHeight="14.25"/>
  <cols>
    <col min="1" max="1" width="33.69921875" style="204" customWidth="1"/>
    <col min="2" max="2" width="5.8984375" style="204" customWidth="1"/>
    <col min="3" max="8" width="15" style="204" customWidth="1"/>
    <col min="9" max="9" width="16.59765625" style="204" customWidth="1"/>
    <col min="10" max="10" width="11.09765625" style="204" customWidth="1"/>
    <col min="11" max="11" width="10.59765625" style="204" customWidth="1"/>
    <col min="12" max="12" width="11.19921875" style="204" customWidth="1"/>
    <col min="13" max="13" width="8" style="204" customWidth="1"/>
    <col min="14" max="14" width="11.19921875" style="204" customWidth="1"/>
    <col min="15" max="16384" width="8" style="204" customWidth="1"/>
  </cols>
  <sheetData>
    <row r="1" spans="1:8" ht="12.75">
      <c r="A1" s="244"/>
      <c r="B1" s="244"/>
      <c r="C1" s="244"/>
      <c r="D1" s="244"/>
      <c r="E1" s="244"/>
      <c r="F1" s="244"/>
      <c r="G1" s="244"/>
      <c r="H1" s="244"/>
    </row>
    <row r="4" spans="1:8" ht="12.75">
      <c r="A4" s="322" t="s">
        <v>443</v>
      </c>
      <c r="B4" s="322"/>
      <c r="C4" s="322"/>
      <c r="D4" s="322"/>
      <c r="E4" s="322"/>
      <c r="F4" s="322"/>
      <c r="G4" s="322"/>
      <c r="H4" s="322"/>
    </row>
    <row r="5" spans="1:8" ht="12.75">
      <c r="A5" s="203"/>
      <c r="B5" s="203"/>
      <c r="C5" s="203"/>
      <c r="D5" s="203"/>
      <c r="E5" s="203"/>
      <c r="F5" s="203"/>
      <c r="G5" s="203"/>
      <c r="H5" s="203"/>
    </row>
    <row r="6" spans="1:8" ht="21.75">
      <c r="A6" s="324" t="s">
        <v>444</v>
      </c>
      <c r="B6" s="324"/>
      <c r="C6" s="324"/>
      <c r="D6" s="324"/>
      <c r="E6" s="324"/>
      <c r="F6" s="324"/>
      <c r="G6" s="324"/>
      <c r="H6" s="324"/>
    </row>
    <row r="7" spans="1:8" ht="12.75">
      <c r="A7" s="323" t="s">
        <v>315</v>
      </c>
      <c r="B7" s="323"/>
      <c r="C7" s="323"/>
      <c r="D7" s="323"/>
      <c r="E7" s="323"/>
      <c r="F7" s="323"/>
      <c r="G7" s="323"/>
      <c r="H7" s="323"/>
    </row>
    <row r="10" spans="1:8" s="206" customFormat="1" ht="34.5" customHeight="1">
      <c r="A10" s="205" t="s">
        <v>491</v>
      </c>
      <c r="B10" s="205" t="s">
        <v>492</v>
      </c>
      <c r="C10" s="205" t="s">
        <v>445</v>
      </c>
      <c r="D10" s="205" t="s">
        <v>282</v>
      </c>
      <c r="E10" s="205" t="s">
        <v>446</v>
      </c>
      <c r="F10" s="205" t="s">
        <v>447</v>
      </c>
      <c r="G10" s="205" t="s">
        <v>448</v>
      </c>
      <c r="H10" s="205" t="s">
        <v>346</v>
      </c>
    </row>
    <row r="11" spans="1:8" s="208" customFormat="1" ht="12.75">
      <c r="A11" s="207"/>
      <c r="B11" s="207"/>
      <c r="C11" s="207"/>
      <c r="D11" s="207"/>
      <c r="E11" s="207"/>
      <c r="F11" s="207"/>
      <c r="G11" s="207"/>
      <c r="H11" s="207"/>
    </row>
    <row r="12" spans="1:8" ht="17.25" customHeight="1">
      <c r="A12" s="209" t="s">
        <v>449</v>
      </c>
      <c r="B12" s="210" t="s">
        <v>713</v>
      </c>
      <c r="C12" s="219">
        <v>628551203</v>
      </c>
      <c r="D12" s="219">
        <v>1622336640</v>
      </c>
      <c r="E12" s="219">
        <v>498858696</v>
      </c>
      <c r="F12" s="219">
        <v>931616104</v>
      </c>
      <c r="G12" s="219">
        <f>SUM(G13:G22)</f>
        <v>193331316</v>
      </c>
      <c r="H12" s="219">
        <f>SUM(H13:H22)</f>
        <v>1619874161</v>
      </c>
    </row>
    <row r="13" spans="1:8" ht="18" customHeight="1">
      <c r="A13" s="212" t="s">
        <v>450</v>
      </c>
      <c r="B13" s="213" t="s">
        <v>716</v>
      </c>
      <c r="C13" s="211">
        <v>406417203</v>
      </c>
      <c r="D13" s="211">
        <v>510664500</v>
      </c>
      <c r="E13" s="211">
        <v>491257881</v>
      </c>
      <c r="F13" s="267">
        <v>804009768</v>
      </c>
      <c r="G13" s="211">
        <v>93665316</v>
      </c>
      <c r="H13" s="211">
        <v>510664500</v>
      </c>
    </row>
    <row r="14" spans="1:8" ht="18" customHeight="1">
      <c r="A14" s="212" t="s">
        <v>451</v>
      </c>
      <c r="B14" s="213" t="s">
        <v>452</v>
      </c>
      <c r="C14" s="211"/>
      <c r="D14" s="211"/>
      <c r="E14" s="211"/>
      <c r="F14" s="211"/>
      <c r="G14" s="211"/>
      <c r="H14" s="211"/>
    </row>
    <row r="15" spans="1:8" ht="18" customHeight="1">
      <c r="A15" s="212" t="s">
        <v>453</v>
      </c>
      <c r="B15" s="213" t="s">
        <v>454</v>
      </c>
      <c r="C15" s="211"/>
      <c r="D15" s="211"/>
      <c r="E15" s="211"/>
      <c r="F15" s="211"/>
      <c r="G15" s="211"/>
      <c r="H15" s="211"/>
    </row>
    <row r="16" spans="1:8" ht="18" customHeight="1">
      <c r="A16" s="212" t="s">
        <v>455</v>
      </c>
      <c r="B16" s="213" t="s">
        <v>456</v>
      </c>
      <c r="C16" s="211"/>
      <c r="D16" s="211"/>
      <c r="E16" s="211"/>
      <c r="F16" s="211"/>
      <c r="G16" s="211"/>
      <c r="H16" s="211"/>
    </row>
    <row r="17" spans="1:8" ht="18" customHeight="1">
      <c r="A17" s="212" t="s">
        <v>457</v>
      </c>
      <c r="B17" s="213" t="s">
        <v>458</v>
      </c>
      <c r="C17" s="211"/>
      <c r="D17" s="211">
        <v>1105077508</v>
      </c>
      <c r="E17" s="211">
        <v>0</v>
      </c>
      <c r="F17" s="211">
        <v>0</v>
      </c>
      <c r="G17" s="211"/>
      <c r="H17" s="211">
        <f>+D17+F17-C17-E17</f>
        <v>1105077508</v>
      </c>
    </row>
    <row r="18" spans="1:8" ht="18" customHeight="1">
      <c r="A18" s="212" t="s">
        <v>459</v>
      </c>
      <c r="B18" s="213" t="s">
        <v>461</v>
      </c>
      <c r="C18" s="211"/>
      <c r="D18" s="211">
        <v>6594632</v>
      </c>
      <c r="E18" s="211">
        <v>7600815</v>
      </c>
      <c r="F18" s="211">
        <v>5138336</v>
      </c>
      <c r="G18" s="211"/>
      <c r="H18" s="211">
        <f>+D18+F18-C18-E18</f>
        <v>4132153</v>
      </c>
    </row>
    <row r="19" spans="1:8" ht="18" customHeight="1">
      <c r="A19" s="212" t="s">
        <v>462</v>
      </c>
      <c r="B19" s="213" t="s">
        <v>463</v>
      </c>
      <c r="C19" s="211"/>
      <c r="D19" s="211"/>
      <c r="E19" s="211"/>
      <c r="F19" s="211"/>
      <c r="G19" s="211"/>
      <c r="H19" s="211"/>
    </row>
    <row r="20" spans="1:8" ht="18" customHeight="1">
      <c r="A20" s="212" t="s">
        <v>464</v>
      </c>
      <c r="B20" s="213" t="s">
        <v>465</v>
      </c>
      <c r="C20" s="211"/>
      <c r="D20" s="211"/>
      <c r="E20" s="211"/>
      <c r="F20" s="211"/>
      <c r="G20" s="211"/>
      <c r="H20" s="211"/>
    </row>
    <row r="21" spans="1:8" ht="18" customHeight="1">
      <c r="A21" s="212" t="s">
        <v>466</v>
      </c>
      <c r="B21" s="213" t="s">
        <v>467</v>
      </c>
      <c r="C21" s="211">
        <v>222134000</v>
      </c>
      <c r="D21" s="211"/>
      <c r="E21" s="211">
        <v>0</v>
      </c>
      <c r="F21" s="211">
        <v>122468000</v>
      </c>
      <c r="G21" s="211">
        <f>+C21+E21-D21-F21</f>
        <v>99666000</v>
      </c>
      <c r="H21" s="211"/>
    </row>
    <row r="22" spans="1:8" ht="18" customHeight="1">
      <c r="A22" s="212" t="s">
        <v>468</v>
      </c>
      <c r="B22" s="213" t="s">
        <v>718</v>
      </c>
      <c r="C22" s="211"/>
      <c r="D22" s="211">
        <v>0</v>
      </c>
      <c r="E22" s="211">
        <v>0</v>
      </c>
      <c r="F22" s="211">
        <v>0</v>
      </c>
      <c r="G22" s="211">
        <f>+C22+E22-D22-F22</f>
        <v>0</v>
      </c>
      <c r="H22" s="211"/>
    </row>
    <row r="23" spans="1:8" ht="18" customHeight="1">
      <c r="A23" s="212" t="s">
        <v>611</v>
      </c>
      <c r="B23" s="213" t="s">
        <v>611</v>
      </c>
      <c r="C23" s="213">
        <v>0</v>
      </c>
      <c r="D23" s="213">
        <v>0</v>
      </c>
      <c r="E23" s="213">
        <v>0</v>
      </c>
      <c r="F23" s="213">
        <v>0</v>
      </c>
      <c r="G23" s="213"/>
      <c r="H23" s="213">
        <v>0</v>
      </c>
    </row>
    <row r="24" spans="1:8" ht="18" customHeight="1">
      <c r="A24" s="209" t="s">
        <v>469</v>
      </c>
      <c r="B24" s="210" t="s">
        <v>732</v>
      </c>
      <c r="C24" s="210">
        <v>0</v>
      </c>
      <c r="D24" s="210">
        <v>0</v>
      </c>
      <c r="E24" s="210">
        <v>0</v>
      </c>
      <c r="F24" s="210">
        <v>0</v>
      </c>
      <c r="G24" s="210"/>
      <c r="H24" s="210">
        <v>0</v>
      </c>
    </row>
    <row r="25" spans="1:8" ht="18" customHeight="1">
      <c r="A25" s="212" t="s">
        <v>470</v>
      </c>
      <c r="B25" s="213" t="s">
        <v>734</v>
      </c>
      <c r="C25" s="213">
        <v>0</v>
      </c>
      <c r="D25" s="213">
        <v>0</v>
      </c>
      <c r="E25" s="213">
        <v>0</v>
      </c>
      <c r="F25" s="213">
        <v>0</v>
      </c>
      <c r="G25" s="213"/>
      <c r="H25" s="213">
        <v>0</v>
      </c>
    </row>
    <row r="26" spans="1:8" ht="18" customHeight="1">
      <c r="A26" s="212" t="s">
        <v>471</v>
      </c>
      <c r="B26" s="213" t="s">
        <v>472</v>
      </c>
      <c r="C26" s="213">
        <v>0</v>
      </c>
      <c r="D26" s="213">
        <v>0</v>
      </c>
      <c r="E26" s="213">
        <v>0</v>
      </c>
      <c r="F26" s="213">
        <v>0</v>
      </c>
      <c r="G26" s="213"/>
      <c r="H26" s="213">
        <v>0</v>
      </c>
    </row>
    <row r="27" spans="1:8" ht="18" customHeight="1">
      <c r="A27" s="212" t="s">
        <v>473</v>
      </c>
      <c r="B27" s="213" t="s">
        <v>736</v>
      </c>
      <c r="C27" s="213">
        <v>0</v>
      </c>
      <c r="D27" s="213">
        <v>0</v>
      </c>
      <c r="E27" s="213">
        <v>0</v>
      </c>
      <c r="F27" s="213">
        <v>0</v>
      </c>
      <c r="G27" s="213"/>
      <c r="H27" s="213">
        <v>0</v>
      </c>
    </row>
    <row r="28" spans="1:8" ht="18" customHeight="1">
      <c r="A28" s="214" t="s">
        <v>611</v>
      </c>
      <c r="B28" s="215" t="s">
        <v>611</v>
      </c>
      <c r="C28" s="215">
        <v>0</v>
      </c>
      <c r="D28" s="215">
        <v>0</v>
      </c>
      <c r="E28" s="215">
        <v>0</v>
      </c>
      <c r="F28" s="215">
        <v>0</v>
      </c>
      <c r="G28" s="215"/>
      <c r="H28" s="215">
        <v>0</v>
      </c>
    </row>
    <row r="29" spans="1:8" ht="18" customHeight="1">
      <c r="A29" s="216" t="s">
        <v>474</v>
      </c>
      <c r="B29" s="217" t="s">
        <v>738</v>
      </c>
      <c r="C29" s="218">
        <v>628551203</v>
      </c>
      <c r="D29" s="218">
        <v>1622336640</v>
      </c>
      <c r="E29" s="218">
        <v>498858696</v>
      </c>
      <c r="F29" s="218">
        <v>931616104</v>
      </c>
      <c r="G29" s="218">
        <f>+G12+G24</f>
        <v>193331316</v>
      </c>
      <c r="H29" s="218">
        <f>+H12+H24</f>
        <v>1619874161</v>
      </c>
    </row>
    <row r="33" spans="1:8" ht="12.75">
      <c r="A33" s="322" t="s">
        <v>443</v>
      </c>
      <c r="B33" s="322"/>
      <c r="C33" s="322"/>
      <c r="D33" s="322"/>
      <c r="E33" s="322"/>
      <c r="F33" s="322"/>
      <c r="G33" s="322"/>
      <c r="H33" s="322"/>
    </row>
    <row r="34" spans="1:8" ht="12.75">
      <c r="A34" s="203"/>
      <c r="B34" s="203"/>
      <c r="C34" s="203"/>
      <c r="D34" s="203"/>
      <c r="E34" s="203"/>
      <c r="F34" s="203"/>
      <c r="G34" s="203"/>
      <c r="H34" s="203"/>
    </row>
    <row r="35" spans="1:8" ht="21.75">
      <c r="A35" s="324" t="s">
        <v>444</v>
      </c>
      <c r="B35" s="324"/>
      <c r="C35" s="324"/>
      <c r="D35" s="324"/>
      <c r="E35" s="324"/>
      <c r="F35" s="324"/>
      <c r="G35" s="324"/>
      <c r="H35" s="324"/>
    </row>
    <row r="36" spans="1:8" ht="12.75">
      <c r="A36" s="323" t="s">
        <v>316</v>
      </c>
      <c r="B36" s="323"/>
      <c r="C36" s="323"/>
      <c r="D36" s="323"/>
      <c r="E36" s="323"/>
      <c r="F36" s="323"/>
      <c r="G36" s="323"/>
      <c r="H36" s="323"/>
    </row>
    <row r="39" spans="1:8" ht="30">
      <c r="A39" s="205" t="s">
        <v>491</v>
      </c>
      <c r="B39" s="205" t="s">
        <v>492</v>
      </c>
      <c r="C39" s="205" t="s">
        <v>445</v>
      </c>
      <c r="D39" s="205" t="s">
        <v>346</v>
      </c>
      <c r="E39" s="205" t="s">
        <v>446</v>
      </c>
      <c r="F39" s="205" t="s">
        <v>447</v>
      </c>
      <c r="G39" s="205" t="s">
        <v>448</v>
      </c>
      <c r="H39" s="205" t="s">
        <v>346</v>
      </c>
    </row>
    <row r="40" spans="1:8" ht="17.25" customHeight="1">
      <c r="A40" s="207"/>
      <c r="B40" s="207"/>
      <c r="C40" s="207"/>
      <c r="D40" s="207"/>
      <c r="E40" s="207"/>
      <c r="F40" s="207"/>
      <c r="G40" s="207"/>
      <c r="H40" s="207"/>
    </row>
    <row r="41" spans="1:8" ht="17.25" customHeight="1">
      <c r="A41" s="209" t="s">
        <v>449</v>
      </c>
      <c r="B41" s="210" t="s">
        <v>713</v>
      </c>
      <c r="C41" s="219">
        <v>699192056</v>
      </c>
      <c r="D41" s="219">
        <v>907012046</v>
      </c>
      <c r="E41" s="219">
        <v>1467683310</v>
      </c>
      <c r="F41" s="219">
        <v>2686406165</v>
      </c>
      <c r="G41" s="219">
        <f>SUM(G42:G51)</f>
        <v>193331316</v>
      </c>
      <c r="H41" s="219">
        <f>SUM(H42:H51)</f>
        <v>1619874161</v>
      </c>
    </row>
    <row r="42" spans="1:8" ht="17.25" customHeight="1">
      <c r="A42" s="212" t="s">
        <v>450</v>
      </c>
      <c r="B42" s="213" t="s">
        <v>716</v>
      </c>
      <c r="C42" s="211">
        <v>644931023</v>
      </c>
      <c r="D42" s="211">
        <v>106531723</v>
      </c>
      <c r="E42" s="211">
        <v>1223075872</v>
      </c>
      <c r="F42" s="211">
        <v>2178474356</v>
      </c>
      <c r="G42" s="211">
        <v>93665316</v>
      </c>
      <c r="H42" s="211">
        <v>510664500</v>
      </c>
    </row>
    <row r="43" spans="1:8" ht="17.25" customHeight="1">
      <c r="A43" s="212" t="s">
        <v>451</v>
      </c>
      <c r="B43" s="213" t="s">
        <v>452</v>
      </c>
      <c r="C43" s="211"/>
      <c r="D43" s="211"/>
      <c r="E43" s="211"/>
      <c r="F43" s="211"/>
      <c r="G43" s="211"/>
      <c r="H43" s="211"/>
    </row>
    <row r="44" spans="1:8" ht="17.25" customHeight="1">
      <c r="A44" s="212" t="s">
        <v>453</v>
      </c>
      <c r="B44" s="213" t="s">
        <v>454</v>
      </c>
      <c r="C44" s="211"/>
      <c r="D44" s="211"/>
      <c r="E44" s="211"/>
      <c r="F44" s="211"/>
      <c r="G44" s="211"/>
      <c r="H44" s="211"/>
    </row>
    <row r="45" spans="1:8" ht="17.25" customHeight="1">
      <c r="A45" s="212" t="s">
        <v>455</v>
      </c>
      <c r="B45" s="213" t="s">
        <v>456</v>
      </c>
      <c r="C45" s="211"/>
      <c r="D45" s="211"/>
      <c r="E45" s="211"/>
      <c r="F45" s="211"/>
      <c r="G45" s="211"/>
      <c r="H45" s="211"/>
    </row>
    <row r="46" spans="1:8" ht="17.25" customHeight="1">
      <c r="A46" s="212" t="s">
        <v>457</v>
      </c>
      <c r="B46" s="213" t="s">
        <v>458</v>
      </c>
      <c r="C46" s="211"/>
      <c r="D46" s="211">
        <v>800480323</v>
      </c>
      <c r="E46" s="211">
        <v>0</v>
      </c>
      <c r="F46" s="211">
        <v>304597185</v>
      </c>
      <c r="G46" s="211"/>
      <c r="H46" s="211">
        <f>+D46+F46-C46-E46</f>
        <v>1105077508</v>
      </c>
    </row>
    <row r="47" spans="1:8" ht="17.25" customHeight="1">
      <c r="A47" s="212" t="s">
        <v>459</v>
      </c>
      <c r="B47" s="213" t="s">
        <v>461</v>
      </c>
      <c r="C47" s="211">
        <v>54261033</v>
      </c>
      <c r="D47" s="211"/>
      <c r="E47" s="211">
        <v>16473438</v>
      </c>
      <c r="F47" s="211">
        <v>74866624</v>
      </c>
      <c r="G47" s="211"/>
      <c r="H47" s="211">
        <f>+D47+F47-C47-E47</f>
        <v>4132153</v>
      </c>
    </row>
    <row r="48" spans="1:8" ht="17.25" customHeight="1">
      <c r="A48" s="212" t="s">
        <v>462</v>
      </c>
      <c r="B48" s="213" t="s">
        <v>463</v>
      </c>
      <c r="C48" s="211"/>
      <c r="D48" s="211"/>
      <c r="E48" s="211"/>
      <c r="F48" s="211"/>
      <c r="G48" s="211"/>
      <c r="H48" s="211"/>
    </row>
    <row r="49" spans="1:8" ht="17.25" customHeight="1">
      <c r="A49" s="212" t="s">
        <v>464</v>
      </c>
      <c r="B49" s="213" t="s">
        <v>465</v>
      </c>
      <c r="C49" s="211"/>
      <c r="D49" s="211"/>
      <c r="E49" s="211"/>
      <c r="F49" s="211"/>
      <c r="G49" s="211"/>
      <c r="H49" s="211"/>
    </row>
    <row r="50" spans="1:8" ht="17.25" customHeight="1">
      <c r="A50" s="212" t="s">
        <v>466</v>
      </c>
      <c r="B50" s="213" t="s">
        <v>467</v>
      </c>
      <c r="C50" s="211"/>
      <c r="D50" s="211"/>
      <c r="E50" s="211">
        <v>222134000</v>
      </c>
      <c r="F50" s="211">
        <v>122468000</v>
      </c>
      <c r="G50" s="211">
        <f>+C50+E50-D50-F50</f>
        <v>99666000</v>
      </c>
      <c r="H50" s="211"/>
    </row>
    <row r="51" spans="1:8" ht="17.25" customHeight="1">
      <c r="A51" s="212" t="s">
        <v>468</v>
      </c>
      <c r="B51" s="213" t="s">
        <v>718</v>
      </c>
      <c r="C51" s="211"/>
      <c r="D51" s="211"/>
      <c r="E51" s="211">
        <v>6000000</v>
      </c>
      <c r="F51" s="211">
        <v>6000000</v>
      </c>
      <c r="G51" s="211">
        <f>+C51+E51-D51-F51</f>
        <v>0</v>
      </c>
      <c r="H51" s="211"/>
    </row>
    <row r="52" spans="1:8" ht="17.25" customHeight="1">
      <c r="A52" s="212" t="s">
        <v>611</v>
      </c>
      <c r="B52" s="213" t="s">
        <v>611</v>
      </c>
      <c r="C52" s="211"/>
      <c r="D52" s="211"/>
      <c r="E52" s="213">
        <v>0</v>
      </c>
      <c r="F52" s="213">
        <v>0</v>
      </c>
      <c r="G52" s="213"/>
      <c r="H52" s="213">
        <v>0</v>
      </c>
    </row>
    <row r="53" spans="1:8" ht="17.25" customHeight="1">
      <c r="A53" s="209" t="s">
        <v>469</v>
      </c>
      <c r="B53" s="210" t="s">
        <v>732</v>
      </c>
      <c r="C53" s="219">
        <v>0</v>
      </c>
      <c r="D53" s="219">
        <v>0</v>
      </c>
      <c r="E53" s="219">
        <v>0</v>
      </c>
      <c r="F53" s="219">
        <v>0</v>
      </c>
      <c r="G53" s="219">
        <v>0</v>
      </c>
      <c r="H53" s="210">
        <v>0</v>
      </c>
    </row>
    <row r="54" spans="1:8" ht="17.25" customHeight="1">
      <c r="A54" s="212" t="s">
        <v>470</v>
      </c>
      <c r="B54" s="213" t="s">
        <v>734</v>
      </c>
      <c r="C54" s="211"/>
      <c r="D54" s="211"/>
      <c r="E54" s="213">
        <v>0</v>
      </c>
      <c r="F54" s="213">
        <v>0</v>
      </c>
      <c r="G54" s="213"/>
      <c r="H54" s="213">
        <v>0</v>
      </c>
    </row>
    <row r="55" spans="1:8" ht="17.25" customHeight="1">
      <c r="A55" s="212" t="s">
        <v>471</v>
      </c>
      <c r="B55" s="213" t="s">
        <v>472</v>
      </c>
      <c r="C55" s="211"/>
      <c r="D55" s="211"/>
      <c r="E55" s="213">
        <v>0</v>
      </c>
      <c r="F55" s="213">
        <v>0</v>
      </c>
      <c r="G55" s="213"/>
      <c r="H55" s="213">
        <v>0</v>
      </c>
    </row>
    <row r="56" spans="1:8" ht="17.25" customHeight="1">
      <c r="A56" s="212" t="s">
        <v>473</v>
      </c>
      <c r="B56" s="213" t="s">
        <v>736</v>
      </c>
      <c r="C56" s="211"/>
      <c r="D56" s="211"/>
      <c r="E56" s="213">
        <v>0</v>
      </c>
      <c r="F56" s="213">
        <v>0</v>
      </c>
      <c r="G56" s="213"/>
      <c r="H56" s="213">
        <v>0</v>
      </c>
    </row>
    <row r="57" spans="1:8" ht="17.25" customHeight="1">
      <c r="A57" s="214" t="s">
        <v>611</v>
      </c>
      <c r="B57" s="215" t="s">
        <v>611</v>
      </c>
      <c r="C57" s="233"/>
      <c r="D57" s="233"/>
      <c r="E57" s="215">
        <v>0</v>
      </c>
      <c r="F57" s="215">
        <v>0</v>
      </c>
      <c r="G57" s="215"/>
      <c r="H57" s="215">
        <v>0</v>
      </c>
    </row>
    <row r="58" spans="1:8" ht="17.25" customHeight="1">
      <c r="A58" s="216" t="s">
        <v>474</v>
      </c>
      <c r="B58" s="217" t="s">
        <v>738</v>
      </c>
      <c r="C58" s="218">
        <v>699192056</v>
      </c>
      <c r="D58" s="218">
        <v>907012046</v>
      </c>
      <c r="E58" s="218">
        <v>1467683310</v>
      </c>
      <c r="F58" s="218">
        <v>2686406165</v>
      </c>
      <c r="G58" s="218">
        <f>+G41+G53</f>
        <v>193331316</v>
      </c>
      <c r="H58" s="218">
        <f>+H41+H53</f>
        <v>1619874161</v>
      </c>
    </row>
    <row r="59" ht="16.5" customHeight="1"/>
    <row r="60" ht="16.5" customHeight="1"/>
    <row r="61" ht="16.5" customHeight="1"/>
  </sheetData>
  <sheetProtection/>
  <mergeCells count="6">
    <mergeCell ref="A4:H4"/>
    <mergeCell ref="A7:H7"/>
    <mergeCell ref="A6:H6"/>
    <mergeCell ref="A36:H36"/>
    <mergeCell ref="A33:H33"/>
    <mergeCell ref="A35:H35"/>
  </mergeCells>
  <printOptions/>
  <pageMargins left="0.93" right="0.25" top="0.83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Office</cp:lastModifiedBy>
  <cp:lastPrinted>2014-08-07T08:56:34Z</cp:lastPrinted>
  <dcterms:created xsi:type="dcterms:W3CDTF">2010-07-30T02:02:23Z</dcterms:created>
  <dcterms:modified xsi:type="dcterms:W3CDTF">2014-08-13T03:49:30Z</dcterms:modified>
  <cp:category/>
  <cp:version/>
  <cp:contentType/>
  <cp:contentStatus/>
</cp:coreProperties>
</file>